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Bilans primitaka" sheetId="1" r:id="rId1"/>
    <sheet name="Bilans izdataka" sheetId="2" r:id="rId2"/>
    <sheet name="Skupštinska služba" sheetId="3" r:id="rId3"/>
    <sheet name="Služba predsjednika opštine" sheetId="4" r:id="rId4"/>
    <sheet name="Sekretarijat" sheetId="5" r:id="rId5"/>
    <sheet name="Komunalna policija" sheetId="6" r:id="rId6"/>
    <sheet name="Služba zaštite" sheetId="7" r:id="rId7"/>
    <sheet name="Uprava  lokalnih javnih prihoda" sheetId="8" r:id="rId8"/>
    <sheet name="Služba glavnog administratora" sheetId="9" r:id="rId9"/>
    <sheet name="Sekretarijat za uređenje prosto" sheetId="10" r:id="rId10"/>
    <sheet name="Služba za poljoprivredu" sheetId="11" r:id="rId11"/>
  </sheets>
  <definedNames/>
  <calcPr fullCalcOnLoad="1"/>
</workbook>
</file>

<file path=xl/comments4.xml><?xml version="1.0" encoding="utf-8"?>
<comments xmlns="http://schemas.openxmlformats.org/spreadsheetml/2006/main">
  <authors>
    <author>Sekretarijat za finansije</author>
  </authors>
  <commentList>
    <comment ref="A13" authorId="0">
      <text>
        <r>
          <rPr>
            <b/>
            <sz val="8"/>
            <rFont val="Tahoma"/>
            <family val="2"/>
          </rPr>
          <t>Sekretarijat za finansije: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<sst xmlns="http://schemas.openxmlformats.org/spreadsheetml/2006/main" count="983" uniqueCount="395">
  <si>
    <t>KLASA</t>
  </si>
  <si>
    <t>KATEGIRIJA</t>
  </si>
  <si>
    <t>GRUPA</t>
  </si>
  <si>
    <t>SINTETIKA</t>
  </si>
  <si>
    <t>ANALITIKA</t>
  </si>
  <si>
    <t>OPIS</t>
  </si>
  <si>
    <t>Iznos €</t>
  </si>
  <si>
    <t>PRIMICI</t>
  </si>
  <si>
    <t>711-1</t>
  </si>
  <si>
    <t>POREZI</t>
  </si>
  <si>
    <t>711-1-1</t>
  </si>
  <si>
    <t>Porez na lična primanja zaposlenih kod pravnih lica</t>
  </si>
  <si>
    <t>711-1-2</t>
  </si>
  <si>
    <t>711-1-3</t>
  </si>
  <si>
    <t>711-1-4</t>
  </si>
  <si>
    <t>711-1-5</t>
  </si>
  <si>
    <t>711-1-6</t>
  </si>
  <si>
    <t>711-1-7</t>
  </si>
  <si>
    <t>Porez na lična primanja zaposlenih kod fizičkih lica</t>
  </si>
  <si>
    <t>Porez na ostala lična primanja</t>
  </si>
  <si>
    <t>Porez na prihod od samostalne djelatnosti u paušalnom iznosu</t>
  </si>
  <si>
    <t>Porez na prihode od imovine i imovinskih prava</t>
  </si>
  <si>
    <t>Porez na prihode od kapitala</t>
  </si>
  <si>
    <t>TAKSE</t>
  </si>
  <si>
    <t>713-1</t>
  </si>
  <si>
    <t>713-1-2</t>
  </si>
  <si>
    <t>Lokalne administrativne takse</t>
  </si>
  <si>
    <t>713-5</t>
  </si>
  <si>
    <t>713-5-1</t>
  </si>
  <si>
    <t>Lokalne komunalne takse</t>
  </si>
  <si>
    <t>TEKUĆI PRIHODI</t>
  </si>
  <si>
    <t>NAKNADE</t>
  </si>
  <si>
    <t>714-1</t>
  </si>
  <si>
    <t>714-1-1</t>
  </si>
  <si>
    <t>Naknada za korišćenje voda</t>
  </si>
  <si>
    <t>Porez na prihod od samostalne djelatnosti po stvarnom dohotku</t>
  </si>
  <si>
    <t>714-6</t>
  </si>
  <si>
    <t>Porez na dohodak fizičkih lica</t>
  </si>
  <si>
    <t>Administrativne takse</t>
  </si>
  <si>
    <t>Naknada za korišćenje dobara od opšteg interesa</t>
  </si>
  <si>
    <t>Naknada za uređivanje i izgradnju građevinskog zemljišta</t>
  </si>
  <si>
    <t>714-7</t>
  </si>
  <si>
    <t>Naknada za izgradnju i održavanje lokalnih puteva i drugih javnih objekata od opštinskog značaja</t>
  </si>
  <si>
    <t>714-8</t>
  </si>
  <si>
    <t>Naknade za puteve</t>
  </si>
  <si>
    <t>714-8-4</t>
  </si>
  <si>
    <t>Godišnja naknada pri registraciji drumskih motornih vozila</t>
  </si>
  <si>
    <t>714-9</t>
  </si>
  <si>
    <t>Ostale naknade</t>
  </si>
  <si>
    <t>OSTALI PRIHODI</t>
  </si>
  <si>
    <t>715-1</t>
  </si>
  <si>
    <t>Prihodi od kapitala</t>
  </si>
  <si>
    <t>715-1-1</t>
  </si>
  <si>
    <t>Prihodi od kamata</t>
  </si>
  <si>
    <t>715-1-3</t>
  </si>
  <si>
    <t>715-2</t>
  </si>
  <si>
    <t>Novčane kazne i oduzete imovinske koristi</t>
  </si>
  <si>
    <t>715-2-1</t>
  </si>
  <si>
    <t>715-3</t>
  </si>
  <si>
    <t>Prihodi koje organi ostvaruju vršenjem svoje djelatnosti</t>
  </si>
  <si>
    <t>715-3-1</t>
  </si>
  <si>
    <t>Prihodi od djelatnosti organa</t>
  </si>
  <si>
    <t>PRIMICI OD OTPLATE KREDITA I SREDSTVA PRENESENA IZ PRETHODNE GODINE</t>
  </si>
  <si>
    <t>SREDSTVA PRENESENA IZ PRETHODNE GODINE</t>
  </si>
  <si>
    <t>732-1</t>
  </si>
  <si>
    <t>Sredstva prenesena iz prethodne godine</t>
  </si>
  <si>
    <t>DONACIJE I TRANSFERI</t>
  </si>
  <si>
    <t>DONACIJE</t>
  </si>
  <si>
    <t>Tekuće donacije</t>
  </si>
  <si>
    <t>TRANSFERI</t>
  </si>
  <si>
    <t>742-6</t>
  </si>
  <si>
    <t>Transferi od Egalizacionog fonda</t>
  </si>
  <si>
    <t>Prihodi od rente - zakupnine</t>
  </si>
  <si>
    <t>Novčane kazne izrečene u prekršajnom i drugom postupku</t>
  </si>
  <si>
    <t>711-3</t>
  </si>
  <si>
    <t>Porez na imovinu</t>
  </si>
  <si>
    <t>711-3-1</t>
  </si>
  <si>
    <t>Porez na nepokretnosti</t>
  </si>
  <si>
    <t>711-3-2</t>
  </si>
  <si>
    <t>Porez na promet nepokretnosti</t>
  </si>
  <si>
    <t>711-7-5</t>
  </si>
  <si>
    <t>711-7</t>
  </si>
  <si>
    <t>Lokalni porezi</t>
  </si>
  <si>
    <t>Prirez porezu na dohodak fizičkih lica</t>
  </si>
  <si>
    <t>Naknada za izgradnju i održavanje lokalnih puteva i drugih javnih objekata od opštinskog značaja za pravna lica</t>
  </si>
  <si>
    <t>BILANS PRIMITAKA</t>
  </si>
  <si>
    <t>BILANS IZDATAKA</t>
  </si>
  <si>
    <t>IZDACI</t>
  </si>
  <si>
    <t>TEKUĆI IZDACI</t>
  </si>
  <si>
    <t>BRUTO ZARADE I DOPRINOSI NA TERET POSLODAVCA</t>
  </si>
  <si>
    <t>411-1</t>
  </si>
  <si>
    <t>Neto zarade</t>
  </si>
  <si>
    <t>Porez na zarade</t>
  </si>
  <si>
    <t>Doprinosi na teret zaposlenog</t>
  </si>
  <si>
    <t>411-2</t>
  </si>
  <si>
    <t>411-3</t>
  </si>
  <si>
    <t>411-4</t>
  </si>
  <si>
    <t>411-5</t>
  </si>
  <si>
    <t>Doprinosi na teret poslodavca</t>
  </si>
  <si>
    <t>Opštinski prirez</t>
  </si>
  <si>
    <t>OSTALA LIČNA PRIMANJA</t>
  </si>
  <si>
    <t>412-6</t>
  </si>
  <si>
    <t>Naknade skupštinskim odbornicima</t>
  </si>
  <si>
    <t>412-7</t>
  </si>
  <si>
    <t>RASHODI ZA MATERIJAL</t>
  </si>
  <si>
    <t>413-1</t>
  </si>
  <si>
    <t>Administrativni materijal</t>
  </si>
  <si>
    <t>413-1-1</t>
  </si>
  <si>
    <t>Kancelarijski materijal</t>
  </si>
  <si>
    <t>Sredstva higijene</t>
  </si>
  <si>
    <t>413-1-2</t>
  </si>
  <si>
    <t>Ostalo</t>
  </si>
  <si>
    <t>413-3</t>
  </si>
  <si>
    <t>413-4</t>
  </si>
  <si>
    <t>Rashodi za energiju</t>
  </si>
  <si>
    <t>413-4-1</t>
  </si>
  <si>
    <t>Električna energija</t>
  </si>
  <si>
    <t>413-5</t>
  </si>
  <si>
    <t>Rashodi za gorivo</t>
  </si>
  <si>
    <t>RASHODI ZA USLUGE</t>
  </si>
  <si>
    <t>414-1</t>
  </si>
  <si>
    <t>414-2</t>
  </si>
  <si>
    <t>414-3</t>
  </si>
  <si>
    <t>Rashodi za službena putovanja</t>
  </si>
  <si>
    <t>Rashodi za reprezentaciju</t>
  </si>
  <si>
    <t>Rashodi za komunikacione usluge</t>
  </si>
  <si>
    <t>414-3-1</t>
  </si>
  <si>
    <t>414-3-2</t>
  </si>
  <si>
    <t>Rashodi za poštanske usluge</t>
  </si>
  <si>
    <t>414-4</t>
  </si>
  <si>
    <t>Bankarske usluge</t>
  </si>
  <si>
    <t>414-9</t>
  </si>
  <si>
    <t>Ostale usluge</t>
  </si>
  <si>
    <t>414-9-1</t>
  </si>
  <si>
    <t>TEKUĆE ODRŽAVANJE</t>
  </si>
  <si>
    <t>415-3</t>
  </si>
  <si>
    <t>Tekuće održavanje opreme</t>
  </si>
  <si>
    <t>415-3-1</t>
  </si>
  <si>
    <t>415-3-2</t>
  </si>
  <si>
    <t>Tekuće održavanje ostale opreme</t>
  </si>
  <si>
    <t>TRANSFERI INSTITUCIJAMA, POJEDINCIMA NEVLADINOM I JAVNOM SEKTORU</t>
  </si>
  <si>
    <t>431-5</t>
  </si>
  <si>
    <t>431-6</t>
  </si>
  <si>
    <t>Jednokratna novčana pomoć</t>
  </si>
  <si>
    <t>431-8</t>
  </si>
  <si>
    <t>Ostali transferi pojedincima</t>
  </si>
  <si>
    <t>431-8-1</t>
  </si>
  <si>
    <t>OSTALI TRANSFERI</t>
  </si>
  <si>
    <t>432-6</t>
  </si>
  <si>
    <t>432-6-1</t>
  </si>
  <si>
    <t>Transferi "Komunalne djelatnosti" d.o.o.</t>
  </si>
  <si>
    <t>432-6-2</t>
  </si>
  <si>
    <t>KAPITALNI IZDACI</t>
  </si>
  <si>
    <t>441-2</t>
  </si>
  <si>
    <t>Izdaci za lokalnu infrastrukturu</t>
  </si>
  <si>
    <t>OTPLATA DUGOVA</t>
  </si>
  <si>
    <t>OTPLATA DUGA</t>
  </si>
  <si>
    <t>OTPLATA OBAVEZA IZ PRETHODNOG PERIODA</t>
  </si>
  <si>
    <t>REZERVE</t>
  </si>
  <si>
    <t>TEKUĆA BUDŽETSKA REZERVA</t>
  </si>
  <si>
    <t>STALNA BUDŽETSKA REZERVA</t>
  </si>
  <si>
    <t>414-9-2</t>
  </si>
  <si>
    <t>01</t>
  </si>
  <si>
    <t>02</t>
  </si>
  <si>
    <t>03</t>
  </si>
  <si>
    <t>SLUŽBA ZA SKUPŠTINSKE POSLOVE</t>
  </si>
  <si>
    <t>SLUŽBA KOMUNALNE POLICIJE</t>
  </si>
  <si>
    <t>Transferi političkim partijama</t>
  </si>
  <si>
    <t>714-7-1</t>
  </si>
  <si>
    <t>04</t>
  </si>
  <si>
    <t>05</t>
  </si>
  <si>
    <t xml:space="preserve">Ostala lična primanja </t>
  </si>
  <si>
    <t xml:space="preserve">Ostali izdaci </t>
  </si>
  <si>
    <t>419-1</t>
  </si>
  <si>
    <t>415-2</t>
  </si>
  <si>
    <t>Tekuće održavanje građevinskih objekata</t>
  </si>
  <si>
    <t>441-5</t>
  </si>
  <si>
    <t>Izdaci za opremu</t>
  </si>
  <si>
    <t xml:space="preserve">Stipendije </t>
  </si>
  <si>
    <t xml:space="preserve">     </t>
  </si>
  <si>
    <t>441-9</t>
  </si>
  <si>
    <t>414-3-3</t>
  </si>
  <si>
    <t>Troškovi fiksnog telefona</t>
  </si>
  <si>
    <t>Troškovi mobilnog telefona</t>
  </si>
  <si>
    <t>Usluge eksterne revizije</t>
  </si>
  <si>
    <t>Usluge unutrašnje revizije</t>
  </si>
  <si>
    <t xml:space="preserve">Osiguranje za zaposlene </t>
  </si>
  <si>
    <t>Registracija vozila</t>
  </si>
  <si>
    <t>432-6-3</t>
  </si>
  <si>
    <t>Ostali kapitalni izdaci</t>
  </si>
  <si>
    <t>441-6</t>
  </si>
  <si>
    <t>Izdaci za investiciono održavanje</t>
  </si>
  <si>
    <t>415-3-3</t>
  </si>
  <si>
    <t>Servisiranje i  opravka  vozila</t>
  </si>
  <si>
    <t>Transferi "Komunalne djelatnosti" d.o.o. Šavnik</t>
  </si>
  <si>
    <t>Transferi Turističkoj organizaciji Šavnik</t>
  </si>
  <si>
    <t>Transferi  Turističkoj organizaciji  Šavnik</t>
  </si>
  <si>
    <t>711-1-9</t>
  </si>
  <si>
    <t>Porez na dohodak po godišnjoj prijavi</t>
  </si>
  <si>
    <t>Kapitalne donacije</t>
  </si>
  <si>
    <t>441-3</t>
  </si>
  <si>
    <t>714-2</t>
  </si>
  <si>
    <t>715-5</t>
  </si>
  <si>
    <t>Ostali prihodi</t>
  </si>
  <si>
    <t>Naknada za korišćenje prirodnih dobara</t>
  </si>
  <si>
    <t>714-2-1</t>
  </si>
  <si>
    <t>741-1</t>
  </si>
  <si>
    <t>741-2</t>
  </si>
  <si>
    <t>419-1-1</t>
  </si>
  <si>
    <t>Osiguranje za zaposlene</t>
  </si>
  <si>
    <t>Izdaci po osnovu isplate ugovora o djelu</t>
  </si>
  <si>
    <t>742-5</t>
  </si>
  <si>
    <r>
      <rPr>
        <b/>
        <sz val="10"/>
        <rFont val="Arial"/>
        <family val="2"/>
      </rPr>
      <t>T</t>
    </r>
    <r>
      <rPr>
        <b/>
        <sz val="9"/>
        <rFont val="Arial"/>
        <family val="2"/>
      </rPr>
      <t>ransferi od Zavoda za zapošljavanje</t>
    </r>
    <r>
      <rPr>
        <b/>
        <sz val="10"/>
        <rFont val="Arial"/>
        <family val="2"/>
      </rPr>
      <t xml:space="preserve"> CG</t>
    </r>
  </si>
  <si>
    <t>Transferi DOO PP Dragišnica-Komarnica</t>
  </si>
  <si>
    <t>432-6-4</t>
  </si>
  <si>
    <t xml:space="preserve">Transferi javnim preduzećima </t>
  </si>
  <si>
    <t>Transferi JU Centar za kulturu sport i medije</t>
  </si>
  <si>
    <t>Izdaci za loklanu infrastrukturu</t>
  </si>
  <si>
    <t>414-7</t>
  </si>
  <si>
    <t>Konsultantske usluge</t>
  </si>
  <si>
    <t>Transferi DOO PP Dragišnica i Komarnica</t>
  </si>
  <si>
    <t>Otplata obaveza iz prethodnog perioda</t>
  </si>
  <si>
    <t>471-0</t>
  </si>
  <si>
    <t>Tekuća budžtska rezerva</t>
  </si>
  <si>
    <t>472-0</t>
  </si>
  <si>
    <t>Stalna budžetska rezerva</t>
  </si>
  <si>
    <t xml:space="preserve">Konsultantske usluge </t>
  </si>
  <si>
    <t>Transferi od Zavoda za zapošljavanje CG</t>
  </si>
  <si>
    <t>Tekuća budžetska rezerva</t>
  </si>
  <si>
    <t>Ostali izdaci</t>
  </si>
  <si>
    <t>431-6-1</t>
  </si>
  <si>
    <t>Transferi za jednokratne socijalne pomoći</t>
  </si>
  <si>
    <t>431-6-2</t>
  </si>
  <si>
    <t>Naknada za novorođeno dijete</t>
  </si>
  <si>
    <r>
      <rPr>
        <sz val="10"/>
        <rFont val="Arial"/>
        <family val="2"/>
      </rPr>
      <t>431-6-</t>
    </r>
    <r>
      <rPr>
        <sz val="11"/>
        <rFont val="Arial"/>
        <family val="2"/>
      </rPr>
      <t>1</t>
    </r>
  </si>
  <si>
    <t>Jednokratne socijalne pomoći</t>
  </si>
  <si>
    <t>419-4</t>
  </si>
  <si>
    <t>Izdaci po osnovu isplate  ugovora o djelu</t>
  </si>
  <si>
    <t>413-1-3</t>
  </si>
  <si>
    <t>Naknada za zaštitu vode od zagadjenja</t>
  </si>
  <si>
    <t>Naknada za korišćenje šuma</t>
  </si>
  <si>
    <t xml:space="preserve">Ostale naknade </t>
  </si>
  <si>
    <t>742-1</t>
  </si>
  <si>
    <t xml:space="preserve">Transferi od budžeta Crne Gore </t>
  </si>
  <si>
    <t xml:space="preserve">412-7-1 </t>
  </si>
  <si>
    <t>414-8</t>
  </si>
  <si>
    <t xml:space="preserve">Usluge stručnog usavršavanja </t>
  </si>
  <si>
    <t>412-7-1</t>
  </si>
  <si>
    <t xml:space="preserve">Radna odjeća </t>
  </si>
  <si>
    <t>413-1-4</t>
  </si>
  <si>
    <t>431-4</t>
  </si>
  <si>
    <t>Usluge stručnog usavršavanja</t>
  </si>
  <si>
    <t xml:space="preserve">Transferi Nevladinim organizacijama </t>
  </si>
  <si>
    <t xml:space="preserve">Transferi institucijama, pojedincima,nevladinom i javnom sektoru </t>
  </si>
  <si>
    <t>414-9-3</t>
  </si>
  <si>
    <t xml:space="preserve">Ostale usluge </t>
  </si>
  <si>
    <t>714-1-3</t>
  </si>
  <si>
    <t>715-5-4</t>
  </si>
  <si>
    <t xml:space="preserve">Ostalo </t>
  </si>
  <si>
    <t>419-4-1</t>
  </si>
  <si>
    <t>419-4-2</t>
  </si>
  <si>
    <t xml:space="preserve">Osiguranje imovine </t>
  </si>
  <si>
    <t xml:space="preserve">Osiguranje </t>
  </si>
  <si>
    <t xml:space="preserve">Izdaci za građevinske objekte </t>
  </si>
  <si>
    <t>Izdaci za građevinske objekte</t>
  </si>
  <si>
    <t xml:space="preserve">Renta </t>
  </si>
  <si>
    <t>417-1</t>
  </si>
  <si>
    <t xml:space="preserve">Zakup objekata </t>
  </si>
  <si>
    <t>714-6-2</t>
  </si>
  <si>
    <t xml:space="preserve">Tekuće održavanje građevinskih objekata </t>
  </si>
  <si>
    <t xml:space="preserve">Sufinansiranje premija osiguranja za osiguranje stočnog fonda </t>
  </si>
  <si>
    <t>Izdaci po osnovu isplate ugovora o djeli</t>
  </si>
  <si>
    <t>06</t>
  </si>
  <si>
    <t xml:space="preserve">OSTALA LIČNA PRIMANJA </t>
  </si>
  <si>
    <t xml:space="preserve">SLUŽBA ZAŠTITE I SPAŠAVANJA </t>
  </si>
  <si>
    <t xml:space="preserve">UPRAVA LOKALNIH JAVNIH PRIHODA </t>
  </si>
  <si>
    <t xml:space="preserve">UPRAVA  LOKALNIH JAVNIH PRIHODA </t>
  </si>
  <si>
    <t xml:space="preserve">Troškovi fiksnog telefona  </t>
  </si>
  <si>
    <t>714-9-2</t>
  </si>
  <si>
    <t>GLAVNI ADMINISTRATOR</t>
  </si>
  <si>
    <t>SLUŽBA PREDSJEDNIKA</t>
  </si>
  <si>
    <t>07</t>
  </si>
  <si>
    <t>Naknada za  komunalno opremanje građevinsko  zemljišta</t>
  </si>
  <si>
    <t>Rashodi za tekuće održavanje mehanizacije</t>
  </si>
  <si>
    <t>Servisiranje i opravka službenih vozila</t>
  </si>
  <si>
    <t>415-3-4</t>
  </si>
  <si>
    <t>413-5-1</t>
  </si>
  <si>
    <t>Gorivo za službena vozila</t>
  </si>
  <si>
    <t>413-5-2</t>
  </si>
  <si>
    <t>413-5-3</t>
  </si>
  <si>
    <t>Čvrsto gorivo</t>
  </si>
  <si>
    <t>Gorivo za tekuće održavanje lokalne puteva</t>
  </si>
  <si>
    <t>Troškovi objavljivanja odluka u Službenom listu</t>
  </si>
  <si>
    <t>419-9</t>
  </si>
  <si>
    <t>Dan opštine</t>
  </si>
  <si>
    <t>414-9-4</t>
  </si>
  <si>
    <t>Održavanje softvera</t>
  </si>
  <si>
    <t>412-7-2</t>
  </si>
  <si>
    <t>Naknada za lice sa invaliditetom</t>
  </si>
  <si>
    <t>413-1-5</t>
  </si>
  <si>
    <t>Sredstva za dezinfekciju</t>
  </si>
  <si>
    <t>413-1-6</t>
  </si>
  <si>
    <t>Sitan inventar</t>
  </si>
  <si>
    <t>463-1</t>
  </si>
  <si>
    <t>Otplata poreskog duga</t>
  </si>
  <si>
    <t>463-2</t>
  </si>
  <si>
    <t>431-5-3</t>
  </si>
  <si>
    <t>Transferi  za održavanja stambenih zgrada</t>
  </si>
  <si>
    <t>431-3</t>
  </si>
  <si>
    <t>Transferi institucijama kulture i sporta</t>
  </si>
  <si>
    <t>SUBVENCIJE</t>
  </si>
  <si>
    <t>418-1</t>
  </si>
  <si>
    <t>Subvencije za proizvodnju i pružanje usluga</t>
  </si>
  <si>
    <t>481-1-2</t>
  </si>
  <si>
    <t>418-1-1</t>
  </si>
  <si>
    <t>Posticaj razvoja poljoprivrede</t>
  </si>
  <si>
    <t>481-1-3</t>
  </si>
  <si>
    <t>Subvencija za gradski prevoz</t>
  </si>
  <si>
    <t>431-3-1</t>
  </si>
  <si>
    <t>431-3-2</t>
  </si>
  <si>
    <t>431-9</t>
  </si>
  <si>
    <t>Ostali transferi institucijama</t>
  </si>
  <si>
    <t>431-9-1</t>
  </si>
  <si>
    <t>Transferi mjesnim zajednicama</t>
  </si>
  <si>
    <t>Sredstva za sportske organizacije</t>
  </si>
  <si>
    <t>Priznanje iz oblasti sporta</t>
  </si>
  <si>
    <t>Srdstva za dezinfekciju</t>
  </si>
  <si>
    <t>Gorivo za tekuće održavanje lokalnih puteva</t>
  </si>
  <si>
    <t>Servisiranje i opravka službenih  vozila</t>
  </si>
  <si>
    <t>Subvencije za proizvodnju i pruzanje usluga</t>
  </si>
  <si>
    <t>Podsticaj razvoja poljoprivrede</t>
  </si>
  <si>
    <t>418-1-2</t>
  </si>
  <si>
    <t>Sufinansiranje premija osiguranja stočnog fonda</t>
  </si>
  <si>
    <t>418-1-3</t>
  </si>
  <si>
    <t>Subvencije za gradski prevoz</t>
  </si>
  <si>
    <t>Priznanja iz oblasti sporta</t>
  </si>
  <si>
    <t>Transgeri za održavanje zgrada</t>
  </si>
  <si>
    <t xml:space="preserve">                             SLUŽBA GLAVNOG   ADMINISTRATORA</t>
  </si>
  <si>
    <t>SLUŽBA PREDSJEDNIKA OPŠTINE</t>
  </si>
  <si>
    <t>415-2-1</t>
  </si>
  <si>
    <t>Reprogram poreskog duga</t>
  </si>
  <si>
    <t>SEKRETARIJAT ZA UREĐENJE PROSTORA,KOMUNALNO-STAMBENE POSLOVE, IMOVINU I PRIVREDU</t>
  </si>
  <si>
    <t>SEKRETARIJAT ZA UREĐENJE PROSTORA</t>
  </si>
  <si>
    <t>SEKRETARIJAT  ZA FINANSIJE, OPŠTU UPRAVU I DRUŠTVENE DJELATNOSTI</t>
  </si>
  <si>
    <t>Sekretarijat za finansije, opštu upravu i društvene djelatnosti</t>
  </si>
  <si>
    <t>Pribavljanje nepokretnosti</t>
  </si>
  <si>
    <t>431-9-2</t>
  </si>
  <si>
    <t>Transferi Crvenom krstu</t>
  </si>
  <si>
    <t>419-5</t>
  </si>
  <si>
    <t>Sredstva za sprovođenje izbora</t>
  </si>
  <si>
    <t>419-6</t>
  </si>
  <si>
    <t>Studenska nagrada i nagrada oslobođenja Šavnika</t>
  </si>
  <si>
    <t>Stipendije i pomoći studentima</t>
  </si>
  <si>
    <t>TRANSFERI ZA SOCIJALNU ZAŠTITU</t>
  </si>
  <si>
    <t>Prava iz oblasti socijalne zaštite</t>
  </si>
  <si>
    <t>421-8-2</t>
  </si>
  <si>
    <t>Pribor za učenike osnovnih skola</t>
  </si>
  <si>
    <t>421-8-3</t>
  </si>
  <si>
    <t>Podrška starim licima</t>
  </si>
  <si>
    <t>Nagrada najboljim učenicima i studentima</t>
  </si>
  <si>
    <t>431-8-2</t>
  </si>
  <si>
    <t>431-9-3</t>
  </si>
  <si>
    <t>Sredstva za udruženje penzionera</t>
  </si>
  <si>
    <t>Obaveze iz prethodnog perioda</t>
  </si>
  <si>
    <t>414-7-1</t>
  </si>
  <si>
    <t>Izrada planova</t>
  </si>
  <si>
    <t>SLUŽBA ZA POLJOPRIVREDU I RURALNI RAZVOJ</t>
  </si>
  <si>
    <t>Služba za poljoprivredu i ruralni razvoj</t>
  </si>
  <si>
    <t>414-7-2</t>
  </si>
  <si>
    <t>414-7-3</t>
  </si>
  <si>
    <t>Marketinške usluge</t>
  </si>
  <si>
    <t>Glavni gradski arhitekta</t>
  </si>
  <si>
    <t>Plan</t>
  </si>
  <si>
    <t xml:space="preserve">Razlika </t>
  </si>
  <si>
    <t>Razlika</t>
  </si>
  <si>
    <t>Planirano</t>
  </si>
  <si>
    <t>Planrano</t>
  </si>
  <si>
    <t>Iznos</t>
  </si>
  <si>
    <t>Preduzetništvo</t>
  </si>
  <si>
    <t>421-8-1</t>
  </si>
  <si>
    <t>Užina za učenike</t>
  </si>
  <si>
    <t>421-8-4</t>
  </si>
  <si>
    <t>Transferi ženskim organizacijama</t>
  </si>
  <si>
    <t>431-5-2</t>
  </si>
  <si>
    <t>Podsticaj mladim poljoprivrednicima</t>
  </si>
  <si>
    <t>414-6</t>
  </si>
  <si>
    <t>Advokatske, notarske i pravne usluge</t>
  </si>
  <si>
    <t>Advokatske usluge</t>
  </si>
  <si>
    <t>Izrada projekata i studija</t>
  </si>
  <si>
    <t>741-3</t>
  </si>
  <si>
    <t>EU Donacije</t>
  </si>
  <si>
    <t>481-1-4</t>
  </si>
  <si>
    <t>418-1-5</t>
  </si>
  <si>
    <t>Ljetovanje za ucenike osnovnih skola</t>
  </si>
  <si>
    <t>Ljetovanje ucenika osnovnih skola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</si>
</sst>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#,##0.00\ &quot;€&quot;"/>
    <numFmt numFmtId="185" formatCode="#,##0.00\ [$€-1];[Red]\-#,##0.00\ [$€-1]"/>
    <numFmt numFmtId="186" formatCode="0.0"/>
    <numFmt numFmtId="187" formatCode="[$-2C1A]d\.\ mmmm\ yyyy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301A]d\.\ mmmm\ yyyy\."/>
    <numFmt numFmtId="194" formatCode="_-* #,##0.000\ _€_-;\-* #,##0.000\ _€_-;_-* &quot;-&quot;??\ _€_-;_-@_-"/>
    <numFmt numFmtId="195" formatCode="[$-409]dddd\,\ mmmm\ d\,\ yyyy"/>
    <numFmt numFmtId="196" formatCode="[$-409]h:mm:ss\ AM/PM"/>
    <numFmt numFmtId="197" formatCode="_(* #,##0.000_);_(* \(#,##0.000\);_(* &quot;-&quot;???_);_(@_)"/>
    <numFmt numFmtId="198" formatCode="_([$€-2]\ * #,##0.00_);_([$€-2]\ * \(#,##0.00\);_([$€-2]\ * &quot;-&quot;??_);_(@_)"/>
    <numFmt numFmtId="199" formatCode="&quot;$&quot;#,##0.00"/>
    <numFmt numFmtId="200" formatCode="_-* #,##0.00\ [$€-2C1A]_-;\-* #,##0.00\ [$€-2C1A]_-;_-* &quot;-&quot;??\ [$€-2C1A]_-;_-@_-"/>
  </numFmts>
  <fonts count="10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4"/>
      <color indexed="6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ambria"/>
      <family val="1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60"/>
      <name val="Arial"/>
      <family val="2"/>
    </font>
    <font>
      <b/>
      <sz val="12"/>
      <color indexed="30"/>
      <name val="Arial"/>
      <family val="2"/>
    </font>
    <font>
      <b/>
      <sz val="11"/>
      <color indexed="62"/>
      <name val="Arial"/>
      <family val="2"/>
    </font>
    <font>
      <b/>
      <sz val="12"/>
      <color indexed="18"/>
      <name val="Arial"/>
      <family val="2"/>
    </font>
    <font>
      <b/>
      <sz val="1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60"/>
      <name val="Arial"/>
      <family val="2"/>
    </font>
    <font>
      <b/>
      <sz val="12"/>
      <color indexed="30"/>
      <name val="Cambria"/>
      <family val="1"/>
    </font>
    <font>
      <sz val="10"/>
      <color indexed="9"/>
      <name val="Arial"/>
      <family val="2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3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66FF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rgb="FF0070C0"/>
      <name val="Arial"/>
      <family val="2"/>
    </font>
    <font>
      <b/>
      <sz val="11"/>
      <color theme="4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5" tint="-0.24997000396251678"/>
      <name val="Arial"/>
      <family val="2"/>
    </font>
    <font>
      <b/>
      <sz val="12"/>
      <color rgb="FF0070C0"/>
      <name val="Cambria"/>
      <family val="1"/>
    </font>
    <font>
      <sz val="10"/>
      <color theme="0"/>
      <name val="Arial"/>
      <family val="2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5"/>
      <name val="Arial"/>
      <family val="2"/>
    </font>
    <font>
      <b/>
      <sz val="14"/>
      <color theme="5" tint="-0.24997000396251678"/>
      <name val="Arial"/>
      <family val="2"/>
    </font>
    <font>
      <b/>
      <sz val="14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C0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textRotation="18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4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 quotePrefix="1">
      <alignment horizontal="center"/>
    </xf>
    <xf numFmtId="184" fontId="0" fillId="0" borderId="10" xfId="0" applyNumberFormat="1" applyBorder="1" applyAlignment="1" applyProtection="1">
      <alignment/>
      <protection locked="0"/>
    </xf>
    <xf numFmtId="184" fontId="1" fillId="0" borderId="10" xfId="0" applyNumberFormat="1" applyFont="1" applyBorder="1" applyAlignment="1" applyProtection="1">
      <alignment/>
      <protection locked="0"/>
    </xf>
    <xf numFmtId="184" fontId="7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84" fontId="9" fillId="0" borderId="10" xfId="0" applyNumberFormat="1" applyFont="1" applyBorder="1" applyAlignment="1">
      <alignment/>
    </xf>
    <xf numFmtId="184" fontId="8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textRotation="180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4" fontId="3" fillId="0" borderId="10" xfId="0" applyNumberFormat="1" applyFont="1" applyBorder="1" applyAlignment="1">
      <alignment wrapText="1"/>
    </xf>
    <xf numFmtId="184" fontId="0" fillId="0" borderId="0" xfId="0" applyNumberFormat="1" applyAlignment="1">
      <alignment/>
    </xf>
    <xf numFmtId="184" fontId="1" fillId="0" borderId="10" xfId="0" applyNumberFormat="1" applyFont="1" applyFill="1" applyBorder="1" applyAlignment="1">
      <alignment/>
    </xf>
    <xf numFmtId="184" fontId="0" fillId="0" borderId="10" xfId="0" applyNumberFormat="1" applyFill="1" applyBorder="1" applyAlignment="1" applyProtection="1">
      <alignment/>
      <protection locked="0"/>
    </xf>
    <xf numFmtId="184" fontId="8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0" fillId="0" borderId="0" xfId="0" applyNumberFormat="1" applyFont="1" applyAlignment="1">
      <alignment/>
    </xf>
    <xf numFmtId="173" fontId="1" fillId="0" borderId="0" xfId="42" applyFont="1" applyAlignment="1">
      <alignment/>
    </xf>
    <xf numFmtId="3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173" fontId="0" fillId="0" borderId="0" xfId="42" applyFont="1" applyAlignment="1">
      <alignment/>
    </xf>
    <xf numFmtId="181" fontId="0" fillId="0" borderId="0" xfId="0" applyNumberFormat="1" applyAlignment="1">
      <alignment/>
    </xf>
    <xf numFmtId="184" fontId="1" fillId="32" borderId="10" xfId="0" applyNumberFormat="1" applyFont="1" applyFill="1" applyBorder="1" applyAlignment="1" applyProtection="1">
      <alignment/>
      <protection locked="0"/>
    </xf>
    <xf numFmtId="184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>
      <alignment horizontal="center"/>
    </xf>
    <xf numFmtId="184" fontId="0" fillId="32" borderId="10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76" fillId="0" borderId="0" xfId="0" applyFont="1" applyAlignment="1">
      <alignment/>
    </xf>
    <xf numFmtId="184" fontId="1" fillId="33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184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14" fillId="0" borderId="12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184" fontId="0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184" fontId="77" fillId="0" borderId="12" xfId="0" applyNumberFormat="1" applyFont="1" applyBorder="1" applyAlignment="1" applyProtection="1">
      <alignment/>
      <protection locked="0"/>
    </xf>
    <xf numFmtId="184" fontId="77" fillId="0" borderId="10" xfId="0" applyNumberFormat="1" applyFont="1" applyFill="1" applyBorder="1" applyAlignment="1" applyProtection="1">
      <alignment/>
      <protection locked="0"/>
    </xf>
    <xf numFmtId="184" fontId="78" fillId="0" borderId="10" xfId="0" applyNumberFormat="1" applyFont="1" applyBorder="1" applyAlignment="1" applyProtection="1">
      <alignment/>
      <protection locked="0"/>
    </xf>
    <xf numFmtId="0" fontId="1" fillId="32" borderId="10" xfId="0" applyFont="1" applyFill="1" applyBorder="1" applyAlignment="1">
      <alignment horizontal="center"/>
    </xf>
    <xf numFmtId="184" fontId="79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84" fontId="1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184" fontId="0" fillId="32" borderId="10" xfId="0" applyNumberFormat="1" applyFont="1" applyFill="1" applyBorder="1" applyAlignment="1" applyProtection="1">
      <alignment/>
      <protection locked="0"/>
    </xf>
    <xf numFmtId="184" fontId="78" fillId="0" borderId="10" xfId="0" applyNumberFormat="1" applyFont="1" applyFill="1" applyBorder="1" applyAlignment="1" applyProtection="1">
      <alignment/>
      <protection locked="0"/>
    </xf>
    <xf numFmtId="184" fontId="1" fillId="0" borderId="10" xfId="0" applyNumberFormat="1" applyFont="1" applyFill="1" applyBorder="1" applyAlignment="1" applyProtection="1">
      <alignment horizontal="right"/>
      <protection locked="0"/>
    </xf>
    <xf numFmtId="184" fontId="77" fillId="0" borderId="10" xfId="0" applyNumberFormat="1" applyFont="1" applyBorder="1" applyAlignment="1" applyProtection="1">
      <alignment/>
      <protection locked="0"/>
    </xf>
    <xf numFmtId="184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84" fontId="1" fillId="32" borderId="10" xfId="0" applyNumberFormat="1" applyFont="1" applyFill="1" applyBorder="1" applyAlignment="1">
      <alignment/>
    </xf>
    <xf numFmtId="184" fontId="0" fillId="32" borderId="10" xfId="0" applyNumberFormat="1" applyFont="1" applyFill="1" applyBorder="1" applyAlignment="1">
      <alignment/>
    </xf>
    <xf numFmtId="184" fontId="0" fillId="32" borderId="10" xfId="0" applyNumberFormat="1" applyFont="1" applyFill="1" applyBorder="1" applyAlignment="1" applyProtection="1">
      <alignment/>
      <protection/>
    </xf>
    <xf numFmtId="184" fontId="0" fillId="32" borderId="20" xfId="0" applyNumberFormat="1" applyFill="1" applyBorder="1" applyAlignment="1" applyProtection="1">
      <alignment/>
      <protection locked="0"/>
    </xf>
    <xf numFmtId="184" fontId="1" fillId="32" borderId="10" xfId="0" applyNumberFormat="1" applyFont="1" applyFill="1" applyBorder="1" applyAlignment="1" applyProtection="1">
      <alignment/>
      <protection locked="0"/>
    </xf>
    <xf numFmtId="184" fontId="8" fillId="32" borderId="0" xfId="0" applyNumberFormat="1" applyFont="1" applyFill="1" applyBorder="1" applyAlignment="1" applyProtection="1">
      <alignment/>
      <protection locked="0"/>
    </xf>
    <xf numFmtId="184" fontId="0" fillId="32" borderId="12" xfId="0" applyNumberFormat="1" applyFont="1" applyFill="1" applyBorder="1" applyAlignment="1" applyProtection="1">
      <alignment/>
      <protection locked="0"/>
    </xf>
    <xf numFmtId="0" fontId="0" fillId="32" borderId="10" xfId="0" applyFont="1" applyFill="1" applyBorder="1" applyAlignment="1">
      <alignment horizontal="center"/>
    </xf>
    <xf numFmtId="167" fontId="0" fillId="32" borderId="10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184" fontId="0" fillId="32" borderId="10" xfId="0" applyNumberFormat="1" applyFont="1" applyFill="1" applyBorder="1" applyAlignment="1" applyProtection="1">
      <alignment horizontal="right"/>
      <protection locked="0"/>
    </xf>
    <xf numFmtId="184" fontId="0" fillId="32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84" fontId="79" fillId="32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184" fontId="0" fillId="32" borderId="0" xfId="0" applyNumberFormat="1" applyFill="1" applyBorder="1" applyAlignment="1" applyProtection="1">
      <alignment/>
      <protection locked="0"/>
    </xf>
    <xf numFmtId="184" fontId="77" fillId="0" borderId="10" xfId="0" applyNumberFormat="1" applyFont="1" applyBorder="1" applyAlignment="1">
      <alignment/>
    </xf>
    <xf numFmtId="184" fontId="1" fillId="0" borderId="10" xfId="0" applyNumberFormat="1" applyFont="1" applyFill="1" applyBorder="1" applyAlignment="1" applyProtection="1">
      <alignment/>
      <protection locked="0"/>
    </xf>
    <xf numFmtId="184" fontId="0" fillId="0" borderId="10" xfId="0" applyNumberFormat="1" applyFont="1" applyBorder="1" applyAlignment="1">
      <alignment/>
    </xf>
    <xf numFmtId="184" fontId="80" fillId="32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84" fontId="0" fillId="32" borderId="10" xfId="0" applyNumberFormat="1" applyFill="1" applyBorder="1" applyAlignment="1">
      <alignment/>
    </xf>
    <xf numFmtId="184" fontId="79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84" fontId="77" fillId="0" borderId="10" xfId="0" applyNumberFormat="1" applyFont="1" applyBorder="1" applyAlignment="1">
      <alignment/>
    </xf>
    <xf numFmtId="184" fontId="81" fillId="0" borderId="10" xfId="0" applyNumberFormat="1" applyFont="1" applyBorder="1" applyAlignment="1">
      <alignment/>
    </xf>
    <xf numFmtId="184" fontId="8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4" fontId="83" fillId="0" borderId="10" xfId="0" applyNumberFormat="1" applyFont="1" applyBorder="1" applyAlignment="1">
      <alignment/>
    </xf>
    <xf numFmtId="184" fontId="78" fillId="0" borderId="10" xfId="0" applyNumberFormat="1" applyFont="1" applyBorder="1" applyAlignment="1">
      <alignment/>
    </xf>
    <xf numFmtId="0" fontId="0" fillId="0" borderId="21" xfId="0" applyBorder="1" applyAlignment="1">
      <alignment/>
    </xf>
    <xf numFmtId="184" fontId="0" fillId="0" borderId="10" xfId="0" applyNumberFormat="1" applyFont="1" applyBorder="1" applyAlignment="1">
      <alignment/>
    </xf>
    <xf numFmtId="200" fontId="0" fillId="0" borderId="10" xfId="42" applyNumberFormat="1" applyFont="1" applyBorder="1" applyAlignment="1">
      <alignment/>
    </xf>
    <xf numFmtId="200" fontId="0" fillId="0" borderId="10" xfId="42" applyNumberFormat="1" applyFont="1" applyBorder="1" applyAlignment="1">
      <alignment/>
    </xf>
    <xf numFmtId="200" fontId="79" fillId="0" borderId="10" xfId="42" applyNumberFormat="1" applyFont="1" applyBorder="1" applyAlignment="1">
      <alignment/>
    </xf>
    <xf numFmtId="200" fontId="0" fillId="0" borderId="10" xfId="42" applyNumberFormat="1" applyFont="1" applyBorder="1" applyAlignment="1">
      <alignment/>
    </xf>
    <xf numFmtId="200" fontId="1" fillId="0" borderId="10" xfId="42" applyNumberFormat="1" applyFont="1" applyBorder="1" applyAlignment="1">
      <alignment/>
    </xf>
    <xf numFmtId="200" fontId="77" fillId="0" borderId="10" xfId="42" applyNumberFormat="1" applyFont="1" applyBorder="1" applyAlignment="1">
      <alignment horizontal="right"/>
    </xf>
    <xf numFmtId="200" fontId="77" fillId="0" borderId="10" xfId="42" applyNumberFormat="1" applyFont="1" applyBorder="1" applyAlignment="1">
      <alignment/>
    </xf>
    <xf numFmtId="200" fontId="0" fillId="0" borderId="10" xfId="0" applyNumberFormat="1" applyBorder="1" applyAlignment="1">
      <alignment/>
    </xf>
    <xf numFmtId="167" fontId="0" fillId="0" borderId="10" xfId="42" applyNumberFormat="1" applyFont="1" applyBorder="1" applyAlignment="1">
      <alignment/>
    </xf>
    <xf numFmtId="184" fontId="84" fillId="0" borderId="10" xfId="0" applyNumberFormat="1" applyFont="1" applyBorder="1" applyAlignment="1">
      <alignment/>
    </xf>
    <xf numFmtId="200" fontId="84" fillId="0" borderId="10" xfId="42" applyNumberFormat="1" applyFont="1" applyBorder="1" applyAlignment="1">
      <alignment/>
    </xf>
    <xf numFmtId="184" fontId="85" fillId="0" borderId="10" xfId="0" applyNumberFormat="1" applyFont="1" applyBorder="1" applyAlignment="1">
      <alignment/>
    </xf>
    <xf numFmtId="200" fontId="85" fillId="0" borderId="10" xfId="42" applyNumberFormat="1" applyFont="1" applyBorder="1" applyAlignment="1">
      <alignment/>
    </xf>
    <xf numFmtId="184" fontId="86" fillId="0" borderId="10" xfId="0" applyNumberFormat="1" applyFont="1" applyBorder="1" applyAlignment="1">
      <alignment/>
    </xf>
    <xf numFmtId="200" fontId="86" fillId="0" borderId="10" xfId="42" applyNumberFormat="1" applyFont="1" applyBorder="1" applyAlignment="1">
      <alignment/>
    </xf>
    <xf numFmtId="184" fontId="0" fillId="0" borderId="10" xfId="42" applyNumberFormat="1" applyFont="1" applyBorder="1" applyAlignment="1">
      <alignment/>
    </xf>
    <xf numFmtId="184" fontId="79" fillId="0" borderId="10" xfId="0" applyNumberFormat="1" applyFont="1" applyBorder="1" applyAlignment="1">
      <alignment/>
    </xf>
    <xf numFmtId="184" fontId="77" fillId="32" borderId="10" xfId="0" applyNumberFormat="1" applyFont="1" applyFill="1" applyBorder="1" applyAlignment="1">
      <alignment/>
    </xf>
    <xf numFmtId="184" fontId="87" fillId="0" borderId="10" xfId="0" applyNumberFormat="1" applyFont="1" applyBorder="1" applyAlignment="1">
      <alignment/>
    </xf>
    <xf numFmtId="184" fontId="88" fillId="0" borderId="10" xfId="0" applyNumberFormat="1" applyFont="1" applyBorder="1" applyAlignment="1">
      <alignment/>
    </xf>
    <xf numFmtId="184" fontId="1" fillId="32" borderId="10" xfId="0" applyNumberFormat="1" applyFont="1" applyFill="1" applyBorder="1" applyAlignment="1">
      <alignment/>
    </xf>
    <xf numFmtId="184" fontId="15" fillId="32" borderId="10" xfId="0" applyNumberFormat="1" applyFont="1" applyFill="1" applyBorder="1" applyAlignment="1">
      <alignment/>
    </xf>
    <xf numFmtId="184" fontId="79" fillId="32" borderId="10" xfId="0" applyNumberFormat="1" applyFont="1" applyFill="1" applyBorder="1" applyAlignment="1">
      <alignment/>
    </xf>
    <xf numFmtId="184" fontId="80" fillId="32" borderId="10" xfId="0" applyNumberFormat="1" applyFont="1" applyFill="1" applyBorder="1" applyAlignment="1">
      <alignment/>
    </xf>
    <xf numFmtId="184" fontId="0" fillId="32" borderId="10" xfId="0" applyNumberFormat="1" applyFont="1" applyFill="1" applyBorder="1" applyAlignment="1">
      <alignment/>
    </xf>
    <xf numFmtId="184" fontId="15" fillId="32" borderId="10" xfId="0" applyNumberFormat="1" applyFont="1" applyFill="1" applyBorder="1" applyAlignment="1">
      <alignment/>
    </xf>
    <xf numFmtId="184" fontId="0" fillId="32" borderId="10" xfId="0" applyNumberFormat="1" applyFont="1" applyFill="1" applyBorder="1" applyAlignment="1" applyProtection="1">
      <alignment/>
      <protection locked="0"/>
    </xf>
    <xf numFmtId="184" fontId="10" fillId="32" borderId="10" xfId="0" applyNumberFormat="1" applyFont="1" applyFill="1" applyBorder="1" applyAlignment="1">
      <alignment/>
    </xf>
    <xf numFmtId="184" fontId="89" fillId="0" borderId="10" xfId="0" applyNumberFormat="1" applyFont="1" applyBorder="1" applyAlignment="1">
      <alignment/>
    </xf>
    <xf numFmtId="4" fontId="90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3" fillId="0" borderId="10" xfId="0" applyNumberFormat="1" applyFont="1" applyBorder="1" applyAlignment="1">
      <alignment/>
    </xf>
    <xf numFmtId="184" fontId="91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 horizontal="center"/>
    </xf>
    <xf numFmtId="184" fontId="77" fillId="0" borderId="10" xfId="0" applyNumberFormat="1" applyFont="1" applyFill="1" applyBorder="1" applyAlignment="1">
      <alignment/>
    </xf>
    <xf numFmtId="184" fontId="92" fillId="0" borderId="10" xfId="0" applyNumberFormat="1" applyFont="1" applyBorder="1" applyAlignment="1">
      <alignment/>
    </xf>
    <xf numFmtId="184" fontId="93" fillId="0" borderId="10" xfId="0" applyNumberFormat="1" applyFont="1" applyBorder="1" applyAlignment="1">
      <alignment/>
    </xf>
    <xf numFmtId="184" fontId="80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Font="1" applyBorder="1" applyAlignment="1">
      <alignment horizontal="center"/>
    </xf>
    <xf numFmtId="170" fontId="79" fillId="0" borderId="10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170" fontId="94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84" fontId="95" fillId="0" borderId="10" xfId="0" applyNumberFormat="1" applyFont="1" applyBorder="1" applyAlignment="1">
      <alignment/>
    </xf>
    <xf numFmtId="184" fontId="96" fillId="0" borderId="10" xfId="0" applyNumberFormat="1" applyFont="1" applyBorder="1" applyAlignment="1">
      <alignment/>
    </xf>
    <xf numFmtId="184" fontId="83" fillId="0" borderId="10" xfId="0" applyNumberFormat="1" applyFont="1" applyBorder="1" applyAlignment="1">
      <alignment/>
    </xf>
    <xf numFmtId="184" fontId="94" fillId="0" borderId="10" xfId="0" applyNumberFormat="1" applyFont="1" applyBorder="1" applyAlignment="1">
      <alignment/>
    </xf>
    <xf numFmtId="184" fontId="97" fillId="0" borderId="10" xfId="0" applyNumberFormat="1" applyFont="1" applyBorder="1" applyAlignment="1">
      <alignment/>
    </xf>
    <xf numFmtId="184" fontId="97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2" borderId="10" xfId="0" applyFont="1" applyFill="1" applyBorder="1" applyAlignment="1">
      <alignment wrapText="1"/>
    </xf>
    <xf numFmtId="184" fontId="16" fillId="0" borderId="10" xfId="0" applyNumberFormat="1" applyFont="1" applyBorder="1" applyAlignment="1">
      <alignment/>
    </xf>
    <xf numFmtId="184" fontId="98" fillId="0" borderId="10" xfId="0" applyNumberFormat="1" applyFont="1" applyBorder="1" applyAlignment="1">
      <alignment/>
    </xf>
    <xf numFmtId="184" fontId="99" fillId="0" borderId="10" xfId="0" applyNumberFormat="1" applyFont="1" applyBorder="1" applyAlignment="1">
      <alignment/>
    </xf>
    <xf numFmtId="184" fontId="100" fillId="0" borderId="10" xfId="0" applyNumberFormat="1" applyFont="1" applyBorder="1" applyAlignment="1">
      <alignment/>
    </xf>
    <xf numFmtId="184" fontId="98" fillId="0" borderId="10" xfId="0" applyNumberFormat="1" applyFont="1" applyFill="1" applyBorder="1" applyAlignment="1" applyProtection="1">
      <alignment/>
      <protection locked="0"/>
    </xf>
    <xf numFmtId="170" fontId="86" fillId="0" borderId="10" xfId="0" applyNumberFormat="1" applyFont="1" applyBorder="1" applyAlignment="1">
      <alignment/>
    </xf>
    <xf numFmtId="170" fontId="83" fillId="0" borderId="10" xfId="0" applyNumberFormat="1" applyFont="1" applyBorder="1" applyAlignment="1">
      <alignment/>
    </xf>
    <xf numFmtId="170" fontId="77" fillId="0" borderId="10" xfId="0" applyNumberFormat="1" applyFont="1" applyBorder="1" applyAlignment="1">
      <alignment/>
    </xf>
    <xf numFmtId="170" fontId="77" fillId="0" borderId="10" xfId="0" applyNumberFormat="1" applyFont="1" applyBorder="1" applyAlignment="1">
      <alignment/>
    </xf>
    <xf numFmtId="170" fontId="91" fillId="0" borderId="10" xfId="0" applyNumberFormat="1" applyFont="1" applyBorder="1" applyAlignment="1">
      <alignment/>
    </xf>
    <xf numFmtId="170" fontId="8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84" fontId="8" fillId="32" borderId="10" xfId="0" applyNumberFormat="1" applyFont="1" applyFill="1" applyBorder="1" applyAlignment="1">
      <alignment/>
    </xf>
    <xf numFmtId="184" fontId="77" fillId="32" borderId="10" xfId="0" applyNumberFormat="1" applyFont="1" applyFill="1" applyBorder="1" applyAlignment="1">
      <alignment/>
    </xf>
    <xf numFmtId="184" fontId="100" fillId="32" borderId="10" xfId="0" applyNumberFormat="1" applyFont="1" applyFill="1" applyBorder="1" applyAlignment="1">
      <alignment/>
    </xf>
    <xf numFmtId="184" fontId="77" fillId="32" borderId="10" xfId="0" applyNumberFormat="1" applyFont="1" applyFill="1" applyBorder="1" applyAlignment="1" applyProtection="1">
      <alignment/>
      <protection locked="0"/>
    </xf>
    <xf numFmtId="184" fontId="77" fillId="0" borderId="10" xfId="0" applyNumberFormat="1" applyFont="1" applyFill="1" applyBorder="1" applyAlignment="1" applyProtection="1">
      <alignment/>
      <protection locked="0"/>
    </xf>
    <xf numFmtId="184" fontId="83" fillId="32" borderId="10" xfId="0" applyNumberFormat="1" applyFont="1" applyFill="1" applyBorder="1" applyAlignment="1">
      <alignment/>
    </xf>
    <xf numFmtId="184" fontId="97" fillId="32" borderId="10" xfId="0" applyNumberFormat="1" applyFont="1" applyFill="1" applyBorder="1" applyAlignment="1">
      <alignment/>
    </xf>
    <xf numFmtId="184" fontId="8" fillId="32" borderId="10" xfId="0" applyNumberFormat="1" applyFont="1" applyFill="1" applyBorder="1" applyAlignment="1" applyProtection="1">
      <alignment/>
      <protection locked="0"/>
    </xf>
    <xf numFmtId="200" fontId="1" fillId="0" borderId="10" xfId="42" applyNumberFormat="1" applyFont="1" applyBorder="1" applyAlignment="1">
      <alignment/>
    </xf>
    <xf numFmtId="200" fontId="1" fillId="0" borderId="10" xfId="0" applyNumberFormat="1" applyFont="1" applyBorder="1" applyAlignment="1">
      <alignment/>
    </xf>
    <xf numFmtId="200" fontId="0" fillId="0" borderId="0" xfId="0" applyNumberFormat="1" applyAlignment="1">
      <alignment/>
    </xf>
    <xf numFmtId="184" fontId="10" fillId="32" borderId="12" xfId="0" applyNumberFormat="1" applyFont="1" applyFill="1" applyBorder="1" applyAlignment="1" applyProtection="1">
      <alignment/>
      <protection locked="0"/>
    </xf>
    <xf numFmtId="200" fontId="10" fillId="0" borderId="10" xfId="42" applyNumberFormat="1" applyFont="1" applyBorder="1" applyAlignment="1">
      <alignment/>
    </xf>
    <xf numFmtId="184" fontId="10" fillId="0" borderId="10" xfId="0" applyNumberFormat="1" applyFont="1" applyBorder="1" applyAlignment="1">
      <alignment/>
    </xf>
    <xf numFmtId="184" fontId="3" fillId="0" borderId="20" xfId="0" applyNumberFormat="1" applyFont="1" applyBorder="1" applyAlignment="1" applyProtection="1">
      <alignment/>
      <protection locked="0"/>
    </xf>
    <xf numFmtId="200" fontId="3" fillId="0" borderId="10" xfId="42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200" fontId="3" fillId="0" borderId="10" xfId="42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80" fillId="0" borderId="10" xfId="0" applyNumberFormat="1" applyFont="1" applyBorder="1" applyAlignment="1">
      <alignment/>
    </xf>
    <xf numFmtId="184" fontId="0" fillId="0" borderId="10" xfId="0" applyNumberFormat="1" applyFont="1" applyFill="1" applyBorder="1" applyAlignment="1" applyProtection="1">
      <alignment/>
      <protection locked="0"/>
    </xf>
    <xf numFmtId="184" fontId="94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D93">
      <selection activeCell="O34" sqref="O34"/>
    </sheetView>
  </sheetViews>
  <sheetFormatPr defaultColWidth="9.140625" defaultRowHeight="12.75"/>
  <cols>
    <col min="1" max="1" width="5.28125" style="1" customWidth="1"/>
    <col min="2" max="2" width="5.7109375" style="1" customWidth="1"/>
    <col min="3" max="3" width="5.57421875" style="1" customWidth="1"/>
    <col min="4" max="4" width="5.7109375" style="1" customWidth="1"/>
    <col min="5" max="5" width="7.7109375" style="1" customWidth="1"/>
    <col min="6" max="6" width="42.57421875" style="2" customWidth="1"/>
    <col min="7" max="7" width="23.140625" style="0" customWidth="1"/>
    <col min="8" max="8" width="22.00390625" style="0" customWidth="1"/>
    <col min="9" max="9" width="18.421875" style="0" customWidth="1"/>
    <col min="13" max="13" width="11.8515625" style="0" bestFit="1" customWidth="1"/>
  </cols>
  <sheetData>
    <row r="1" spans="1:7" ht="20.25">
      <c r="A1" s="251" t="s">
        <v>85</v>
      </c>
      <c r="B1" s="251"/>
      <c r="C1" s="251"/>
      <c r="D1" s="251"/>
      <c r="E1" s="251"/>
      <c r="F1" s="251"/>
      <c r="G1" s="251"/>
    </row>
    <row r="2" spans="8:9" ht="12.75">
      <c r="H2" s="157"/>
      <c r="I2" s="157"/>
    </row>
    <row r="3" spans="1:9" ht="6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28" t="s">
        <v>5</v>
      </c>
      <c r="G3" s="3" t="s">
        <v>377</v>
      </c>
      <c r="H3" s="151">
        <v>2023</v>
      </c>
      <c r="I3" s="151" t="s">
        <v>374</v>
      </c>
    </row>
    <row r="4" spans="1:9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29">
        <v>6</v>
      </c>
      <c r="G4" s="4">
        <v>7</v>
      </c>
      <c r="H4" s="4">
        <v>8</v>
      </c>
      <c r="I4" s="4">
        <v>9</v>
      </c>
    </row>
    <row r="5" spans="1:9" ht="18">
      <c r="A5" s="6">
        <v>7</v>
      </c>
      <c r="B5" s="6"/>
      <c r="C5" s="6"/>
      <c r="D5" s="6"/>
      <c r="E5" s="6"/>
      <c r="F5" s="30" t="s">
        <v>7</v>
      </c>
      <c r="G5" s="172">
        <f>G6+G51+G54</f>
        <v>3800000</v>
      </c>
      <c r="H5" s="173">
        <f>H6+H51+H54</f>
        <v>3950000</v>
      </c>
      <c r="I5" s="172">
        <f>I6+I51+I54</f>
        <v>-150000</v>
      </c>
    </row>
    <row r="6" spans="1:9" ht="15.75">
      <c r="A6" s="8"/>
      <c r="B6" s="8">
        <v>71</v>
      </c>
      <c r="C6" s="8"/>
      <c r="D6" s="8"/>
      <c r="E6" s="8"/>
      <c r="F6" s="31" t="s">
        <v>30</v>
      </c>
      <c r="G6" s="170">
        <f>G7+G22+G27+G41</f>
        <v>1189000</v>
      </c>
      <c r="H6" s="171">
        <f>H7+H22+H27+H41</f>
        <v>1184000</v>
      </c>
      <c r="I6" s="170">
        <f>G6-H6</f>
        <v>5000</v>
      </c>
    </row>
    <row r="7" spans="1:9" ht="15">
      <c r="A7" s="10"/>
      <c r="B7" s="10"/>
      <c r="C7" s="10">
        <v>711</v>
      </c>
      <c r="D7" s="10"/>
      <c r="E7" s="10"/>
      <c r="F7" s="32" t="s">
        <v>9</v>
      </c>
      <c r="G7" s="21">
        <f>G8+G17+G20</f>
        <v>1126000</v>
      </c>
      <c r="H7" s="161">
        <f>H20+H17+H8</f>
        <v>1026000</v>
      </c>
      <c r="I7" s="145">
        <f>G7-H7</f>
        <v>100000</v>
      </c>
    </row>
    <row r="8" spans="1:9" ht="15">
      <c r="A8" s="12"/>
      <c r="B8" s="12"/>
      <c r="C8" s="12"/>
      <c r="D8" s="12" t="s">
        <v>8</v>
      </c>
      <c r="E8" s="12"/>
      <c r="F8" s="33" t="s">
        <v>37</v>
      </c>
      <c r="G8" s="136">
        <f>G9+G10+G11+G12+G13+G14+G15+G16</f>
        <v>293000</v>
      </c>
      <c r="H8" s="164">
        <f>H9+H10+H11+H12+H13+H14+H15+H16</f>
        <v>206000</v>
      </c>
      <c r="I8" s="136">
        <f>I9+I10+I11+I12+I13+I14+I15+I16</f>
        <v>87000</v>
      </c>
    </row>
    <row r="9" spans="1:9" ht="25.5">
      <c r="A9" s="4"/>
      <c r="B9" s="4"/>
      <c r="C9" s="4"/>
      <c r="D9" s="4"/>
      <c r="E9" s="4" t="s">
        <v>10</v>
      </c>
      <c r="F9" s="34" t="s">
        <v>11</v>
      </c>
      <c r="G9" s="18">
        <v>270000</v>
      </c>
      <c r="H9" s="160">
        <v>180000</v>
      </c>
      <c r="I9" s="141">
        <f aca="true" t="shared" si="0" ref="I9:I16">G9-H9</f>
        <v>90000</v>
      </c>
    </row>
    <row r="10" spans="1:9" ht="25.5">
      <c r="A10" s="4"/>
      <c r="B10" s="4"/>
      <c r="C10" s="4"/>
      <c r="D10" s="4"/>
      <c r="E10" s="4" t="s">
        <v>12</v>
      </c>
      <c r="F10" s="34" t="s">
        <v>18</v>
      </c>
      <c r="G10" s="18">
        <v>200</v>
      </c>
      <c r="H10" s="162">
        <v>200</v>
      </c>
      <c r="I10" s="141">
        <f t="shared" si="0"/>
        <v>0</v>
      </c>
    </row>
    <row r="11" spans="1:10" ht="12.75">
      <c r="A11" s="4"/>
      <c r="B11" s="4"/>
      <c r="C11" s="4"/>
      <c r="D11" s="4"/>
      <c r="E11" s="4" t="s">
        <v>13</v>
      </c>
      <c r="F11" s="34" t="s">
        <v>19</v>
      </c>
      <c r="G11" s="18">
        <v>10000</v>
      </c>
      <c r="H11" s="160">
        <v>15000</v>
      </c>
      <c r="I11" s="141">
        <f t="shared" si="0"/>
        <v>-5000</v>
      </c>
      <c r="J11" s="1"/>
    </row>
    <row r="12" spans="1:9" ht="25.5">
      <c r="A12" s="4"/>
      <c r="B12" s="4"/>
      <c r="C12" s="4"/>
      <c r="D12" s="4"/>
      <c r="E12" s="4" t="s">
        <v>14</v>
      </c>
      <c r="F12" s="34" t="s">
        <v>35</v>
      </c>
      <c r="G12" s="18">
        <v>300</v>
      </c>
      <c r="H12" s="160">
        <v>300</v>
      </c>
      <c r="I12" s="141">
        <f t="shared" si="0"/>
        <v>0</v>
      </c>
    </row>
    <row r="13" spans="1:9" ht="25.5">
      <c r="A13" s="4"/>
      <c r="B13" s="4"/>
      <c r="C13" s="4"/>
      <c r="D13" s="4"/>
      <c r="E13" s="4" t="s">
        <v>15</v>
      </c>
      <c r="F13" s="34" t="s">
        <v>20</v>
      </c>
      <c r="G13" s="18">
        <v>300</v>
      </c>
      <c r="H13" s="160">
        <v>300</v>
      </c>
      <c r="I13" s="141">
        <f t="shared" si="0"/>
        <v>0</v>
      </c>
    </row>
    <row r="14" spans="1:9" ht="12.75">
      <c r="A14" s="4"/>
      <c r="B14" s="4"/>
      <c r="C14" s="4"/>
      <c r="D14" s="4"/>
      <c r="E14" s="4" t="s">
        <v>16</v>
      </c>
      <c r="F14" s="34" t="s">
        <v>21</v>
      </c>
      <c r="G14" s="18">
        <v>2000</v>
      </c>
      <c r="H14" s="160">
        <v>4000</v>
      </c>
      <c r="I14" s="141">
        <f t="shared" si="0"/>
        <v>-2000</v>
      </c>
    </row>
    <row r="15" spans="1:9" ht="12.75">
      <c r="A15" s="4"/>
      <c r="B15" s="4"/>
      <c r="C15" s="4"/>
      <c r="D15" s="4"/>
      <c r="E15" s="4" t="s">
        <v>17</v>
      </c>
      <c r="F15" s="34" t="s">
        <v>22</v>
      </c>
      <c r="G15" s="18">
        <v>10000</v>
      </c>
      <c r="H15" s="160">
        <v>6000</v>
      </c>
      <c r="I15" s="141">
        <f t="shared" si="0"/>
        <v>4000</v>
      </c>
    </row>
    <row r="16" spans="1:9" ht="12.75">
      <c r="A16" s="4"/>
      <c r="B16" s="4"/>
      <c r="C16" s="4"/>
      <c r="D16" s="4"/>
      <c r="E16" s="4" t="s">
        <v>197</v>
      </c>
      <c r="F16" s="34" t="s">
        <v>198</v>
      </c>
      <c r="G16" s="18">
        <v>200</v>
      </c>
      <c r="H16" s="160">
        <v>200</v>
      </c>
      <c r="I16" s="141">
        <f t="shared" si="0"/>
        <v>0</v>
      </c>
    </row>
    <row r="17" spans="1:9" ht="15">
      <c r="A17" s="12"/>
      <c r="B17" s="12"/>
      <c r="C17" s="12"/>
      <c r="D17" s="12" t="s">
        <v>74</v>
      </c>
      <c r="E17" s="12"/>
      <c r="F17" s="33" t="s">
        <v>75</v>
      </c>
      <c r="G17" s="136">
        <f>G18+G19</f>
        <v>803000</v>
      </c>
      <c r="H17" s="165">
        <f>H19+H18</f>
        <v>805000</v>
      </c>
      <c r="I17" s="136">
        <f>I18+I19</f>
        <v>-2000</v>
      </c>
    </row>
    <row r="18" spans="1:9" ht="12.75">
      <c r="A18" s="4"/>
      <c r="B18" s="4"/>
      <c r="C18" s="4"/>
      <c r="D18" s="4"/>
      <c r="E18" s="4" t="s">
        <v>76</v>
      </c>
      <c r="F18" s="34" t="s">
        <v>77</v>
      </c>
      <c r="G18" s="18">
        <v>800000</v>
      </c>
      <c r="H18" s="160">
        <v>800000</v>
      </c>
      <c r="I18" s="141">
        <f>G18-H18</f>
        <v>0</v>
      </c>
    </row>
    <row r="19" spans="1:9" ht="12.75">
      <c r="A19" s="4"/>
      <c r="B19" s="4"/>
      <c r="C19" s="4"/>
      <c r="D19" s="4"/>
      <c r="E19" s="4" t="s">
        <v>78</v>
      </c>
      <c r="F19" s="34" t="s">
        <v>79</v>
      </c>
      <c r="G19" s="18">
        <v>3000</v>
      </c>
      <c r="H19" s="160">
        <v>5000</v>
      </c>
      <c r="I19" s="141">
        <f>G19-H19</f>
        <v>-2000</v>
      </c>
    </row>
    <row r="20" spans="1:9" ht="15">
      <c r="A20" s="12"/>
      <c r="B20" s="12"/>
      <c r="C20" s="12"/>
      <c r="D20" s="12" t="s">
        <v>81</v>
      </c>
      <c r="E20" s="12"/>
      <c r="F20" s="33" t="s">
        <v>82</v>
      </c>
      <c r="G20" s="136">
        <f>G21</f>
        <v>30000</v>
      </c>
      <c r="H20" s="165">
        <f>H21</f>
        <v>15000</v>
      </c>
      <c r="I20" s="136">
        <f>I21</f>
        <v>15000</v>
      </c>
    </row>
    <row r="21" spans="1:9" ht="12.75">
      <c r="A21" s="4"/>
      <c r="B21" s="4"/>
      <c r="C21" s="4"/>
      <c r="D21" s="4"/>
      <c r="E21" s="4" t="s">
        <v>80</v>
      </c>
      <c r="F21" s="34" t="s">
        <v>83</v>
      </c>
      <c r="G21" s="18">
        <v>30000</v>
      </c>
      <c r="H21" s="160">
        <v>15000</v>
      </c>
      <c r="I21" s="141">
        <f>G21-H21</f>
        <v>15000</v>
      </c>
    </row>
    <row r="22" spans="1:9" ht="15">
      <c r="A22" s="10"/>
      <c r="B22" s="10"/>
      <c r="C22" s="10">
        <v>713</v>
      </c>
      <c r="D22" s="10"/>
      <c r="E22" s="10"/>
      <c r="F22" s="32" t="s">
        <v>23</v>
      </c>
      <c r="G22" s="21">
        <f>G23+G25</f>
        <v>1500</v>
      </c>
      <c r="H22" s="161">
        <f>H25+H23</f>
        <v>2000</v>
      </c>
      <c r="I22" s="156">
        <f>I23+I24+I25+I26</f>
        <v>-1000</v>
      </c>
    </row>
    <row r="23" spans="1:9" ht="12.75">
      <c r="A23" s="12"/>
      <c r="B23" s="12"/>
      <c r="C23" s="12"/>
      <c r="D23" s="12" t="s">
        <v>24</v>
      </c>
      <c r="E23" s="12"/>
      <c r="F23" s="33" t="s">
        <v>38</v>
      </c>
      <c r="G23" s="14">
        <f>G24</f>
        <v>1000</v>
      </c>
      <c r="H23" s="163">
        <f>H24</f>
        <v>1500</v>
      </c>
      <c r="I23" s="167">
        <v>-500</v>
      </c>
    </row>
    <row r="24" spans="1:9" ht="12.75">
      <c r="A24" s="4"/>
      <c r="B24" s="4"/>
      <c r="C24" s="4"/>
      <c r="D24" s="4"/>
      <c r="E24" s="4" t="s">
        <v>25</v>
      </c>
      <c r="F24" s="34" t="s">
        <v>26</v>
      </c>
      <c r="G24" s="18">
        <v>1000</v>
      </c>
      <c r="H24" s="160">
        <v>1500</v>
      </c>
      <c r="I24" s="141">
        <f>G24-H24</f>
        <v>-500</v>
      </c>
    </row>
    <row r="25" spans="1:9" ht="12.75">
      <c r="A25" s="4"/>
      <c r="B25" s="4"/>
      <c r="C25" s="4"/>
      <c r="D25" s="4" t="s">
        <v>27</v>
      </c>
      <c r="E25" s="4"/>
      <c r="F25" s="33" t="s">
        <v>29</v>
      </c>
      <c r="G25" s="14">
        <f>G26</f>
        <v>500</v>
      </c>
      <c r="H25" s="163">
        <f>H26</f>
        <v>500</v>
      </c>
      <c r="I25" s="174">
        <f>G25-H25</f>
        <v>0</v>
      </c>
    </row>
    <row r="26" spans="1:9" ht="12.75">
      <c r="A26" s="4"/>
      <c r="B26" s="4"/>
      <c r="C26" s="4"/>
      <c r="D26" s="4"/>
      <c r="E26" s="4" t="s">
        <v>28</v>
      </c>
      <c r="F26" s="34" t="s">
        <v>29</v>
      </c>
      <c r="G26" s="18">
        <v>500</v>
      </c>
      <c r="H26" s="160">
        <v>500</v>
      </c>
      <c r="I26" s="141">
        <f>G26-H26</f>
        <v>0</v>
      </c>
    </row>
    <row r="27" spans="1:9" ht="15">
      <c r="A27" s="10"/>
      <c r="B27" s="10"/>
      <c r="C27" s="10">
        <v>714</v>
      </c>
      <c r="D27" s="10"/>
      <c r="E27" s="10"/>
      <c r="F27" s="32" t="s">
        <v>31</v>
      </c>
      <c r="G27" s="136">
        <f>G28+G31+G33+G35+G37+G39</f>
        <v>49500</v>
      </c>
      <c r="H27" s="165">
        <f>H39+H37+H35+H31+H28+H33</f>
        <v>51500</v>
      </c>
      <c r="I27" s="136">
        <f>I28+I29+I30+I31+I32+I33+I34+I35+I36+I37+I38+I39+I40</f>
        <v>-4000</v>
      </c>
    </row>
    <row r="28" spans="1:9" ht="25.5">
      <c r="A28" s="12"/>
      <c r="B28" s="12"/>
      <c r="C28" s="12"/>
      <c r="D28" s="12" t="s">
        <v>32</v>
      </c>
      <c r="E28" s="12"/>
      <c r="F28" s="33" t="s">
        <v>39</v>
      </c>
      <c r="G28" s="75">
        <f>G29+G30</f>
        <v>30500</v>
      </c>
      <c r="H28" s="163">
        <f>H30+H29</f>
        <v>35500</v>
      </c>
      <c r="I28" s="166">
        <f aca="true" t="shared" si="1" ref="I28:I40">G28-H28</f>
        <v>-5000</v>
      </c>
    </row>
    <row r="29" spans="1:13" ht="12.75">
      <c r="A29" s="4"/>
      <c r="B29" s="4"/>
      <c r="C29" s="4"/>
      <c r="D29" s="4"/>
      <c r="E29" s="4" t="s">
        <v>33</v>
      </c>
      <c r="F29" s="34" t="s">
        <v>34</v>
      </c>
      <c r="G29" s="68">
        <v>30000</v>
      </c>
      <c r="H29" s="160">
        <v>35000</v>
      </c>
      <c r="I29" s="141">
        <f t="shared" si="1"/>
        <v>-5000</v>
      </c>
      <c r="M29" s="238"/>
    </row>
    <row r="30" spans="1:9" ht="12.75">
      <c r="A30" s="4"/>
      <c r="B30" s="4"/>
      <c r="C30" s="4"/>
      <c r="D30" s="4"/>
      <c r="E30" s="23" t="s">
        <v>256</v>
      </c>
      <c r="F30" s="76" t="s">
        <v>239</v>
      </c>
      <c r="G30" s="68">
        <v>500</v>
      </c>
      <c r="H30" s="160">
        <v>500</v>
      </c>
      <c r="I30" s="141">
        <f t="shared" si="1"/>
        <v>0</v>
      </c>
    </row>
    <row r="31" spans="1:9" ht="12.75">
      <c r="A31" s="4"/>
      <c r="B31" s="4"/>
      <c r="C31" s="4"/>
      <c r="D31" s="12" t="s">
        <v>201</v>
      </c>
      <c r="E31" s="4"/>
      <c r="F31" s="33" t="s">
        <v>204</v>
      </c>
      <c r="G31" s="67">
        <f>G32</f>
        <v>5000</v>
      </c>
      <c r="H31" s="163">
        <f>H32</f>
        <v>5000</v>
      </c>
      <c r="I31" s="174">
        <f t="shared" si="1"/>
        <v>0</v>
      </c>
    </row>
    <row r="32" spans="1:9" ht="12.75">
      <c r="A32" s="4"/>
      <c r="B32" s="4"/>
      <c r="C32" s="4"/>
      <c r="D32" s="12"/>
      <c r="E32" s="23" t="s">
        <v>205</v>
      </c>
      <c r="F32" s="76" t="s">
        <v>240</v>
      </c>
      <c r="G32" s="70">
        <v>5000</v>
      </c>
      <c r="H32" s="160">
        <v>5000</v>
      </c>
      <c r="I32" s="141">
        <f t="shared" si="1"/>
        <v>0</v>
      </c>
    </row>
    <row r="33" spans="1:9" ht="25.5">
      <c r="A33" s="12"/>
      <c r="B33" s="12"/>
      <c r="C33" s="12"/>
      <c r="D33" s="12" t="s">
        <v>36</v>
      </c>
      <c r="E33" s="12"/>
      <c r="F33" s="33" t="s">
        <v>40</v>
      </c>
      <c r="G33" s="14">
        <f>G34</f>
        <v>3000</v>
      </c>
      <c r="H33" s="236">
        <f>H34</f>
        <v>1000</v>
      </c>
      <c r="I33" s="237">
        <f t="shared" si="1"/>
        <v>2000</v>
      </c>
    </row>
    <row r="34" spans="1:9" ht="25.5">
      <c r="A34" s="4"/>
      <c r="B34" s="4"/>
      <c r="C34" s="4"/>
      <c r="D34" s="4"/>
      <c r="E34" s="69" t="s">
        <v>268</v>
      </c>
      <c r="F34" s="35" t="s">
        <v>282</v>
      </c>
      <c r="G34" s="18">
        <v>3000</v>
      </c>
      <c r="H34" s="160">
        <v>1000</v>
      </c>
      <c r="I34" s="141">
        <f t="shared" si="1"/>
        <v>2000</v>
      </c>
    </row>
    <row r="35" spans="1:9" ht="38.25">
      <c r="A35" s="12"/>
      <c r="B35" s="12"/>
      <c r="C35" s="12"/>
      <c r="D35" s="12" t="s">
        <v>41</v>
      </c>
      <c r="E35" s="12"/>
      <c r="F35" s="33" t="s">
        <v>42</v>
      </c>
      <c r="G35" s="14">
        <f>G36</f>
        <v>5000</v>
      </c>
      <c r="H35" s="163">
        <f>H36</f>
        <v>5000</v>
      </c>
      <c r="I35" s="141">
        <f t="shared" si="1"/>
        <v>0</v>
      </c>
    </row>
    <row r="36" spans="1:9" ht="38.25">
      <c r="A36" s="12"/>
      <c r="B36" s="12"/>
      <c r="C36" s="12"/>
      <c r="D36" s="12"/>
      <c r="E36" s="23" t="s">
        <v>168</v>
      </c>
      <c r="F36" s="36" t="s">
        <v>84</v>
      </c>
      <c r="G36" s="18">
        <v>5000</v>
      </c>
      <c r="H36" s="160">
        <v>5000</v>
      </c>
      <c r="I36" s="141">
        <f t="shared" si="1"/>
        <v>0</v>
      </c>
    </row>
    <row r="37" spans="1:9" ht="12.75">
      <c r="A37" s="12"/>
      <c r="B37" s="12"/>
      <c r="C37" s="12"/>
      <c r="D37" s="12" t="s">
        <v>43</v>
      </c>
      <c r="E37" s="12"/>
      <c r="F37" s="33" t="s">
        <v>44</v>
      </c>
      <c r="G37" s="14">
        <f>G38</f>
        <v>3000</v>
      </c>
      <c r="H37" s="163">
        <f>H38</f>
        <v>2000</v>
      </c>
      <c r="I37" s="166">
        <f t="shared" si="1"/>
        <v>1000</v>
      </c>
    </row>
    <row r="38" spans="1:9" ht="25.5">
      <c r="A38" s="4"/>
      <c r="B38" s="4"/>
      <c r="C38" s="4"/>
      <c r="D38" s="4"/>
      <c r="E38" s="4" t="s">
        <v>45</v>
      </c>
      <c r="F38" s="35" t="s">
        <v>46</v>
      </c>
      <c r="G38" s="18">
        <v>3000</v>
      </c>
      <c r="H38" s="160">
        <v>2000</v>
      </c>
      <c r="I38" s="141">
        <f t="shared" si="1"/>
        <v>1000</v>
      </c>
    </row>
    <row r="39" spans="1:9" ht="12.75">
      <c r="A39" s="12"/>
      <c r="B39" s="12"/>
      <c r="C39" s="12"/>
      <c r="D39" s="12" t="s">
        <v>47</v>
      </c>
      <c r="E39" s="12"/>
      <c r="F39" s="33" t="s">
        <v>48</v>
      </c>
      <c r="G39" s="14">
        <f>G40</f>
        <v>3000</v>
      </c>
      <c r="H39" s="163">
        <f>H40</f>
        <v>3000</v>
      </c>
      <c r="I39" s="141">
        <f t="shared" si="1"/>
        <v>0</v>
      </c>
    </row>
    <row r="40" spans="1:9" ht="15">
      <c r="A40" s="10"/>
      <c r="B40" s="12"/>
      <c r="C40" s="12"/>
      <c r="D40" s="12"/>
      <c r="E40" s="23" t="s">
        <v>278</v>
      </c>
      <c r="F40" s="76" t="s">
        <v>48</v>
      </c>
      <c r="G40" s="77">
        <v>3000</v>
      </c>
      <c r="H40" s="160">
        <v>3000</v>
      </c>
      <c r="I40" s="141">
        <f t="shared" si="1"/>
        <v>0</v>
      </c>
    </row>
    <row r="41" spans="1:9" ht="15">
      <c r="A41" s="12"/>
      <c r="B41" s="10"/>
      <c r="C41" s="10">
        <v>715</v>
      </c>
      <c r="D41" s="10"/>
      <c r="E41" s="10"/>
      <c r="F41" s="32" t="s">
        <v>49</v>
      </c>
      <c r="G41" s="136">
        <f>G42+G45+G47+G50</f>
        <v>12000</v>
      </c>
      <c r="H41" s="165">
        <f>H49+H47+H45+H42</f>
        <v>104500</v>
      </c>
      <c r="I41" s="136">
        <f>I42+I43+I44+I45+I46+I47+I48+I49+I50</f>
        <v>-87000</v>
      </c>
    </row>
    <row r="42" spans="1:9" ht="12.75">
      <c r="A42" s="4"/>
      <c r="B42" s="12"/>
      <c r="C42" s="12"/>
      <c r="D42" s="12" t="s">
        <v>50</v>
      </c>
      <c r="E42" s="12"/>
      <c r="F42" s="33" t="s">
        <v>51</v>
      </c>
      <c r="G42" s="14">
        <f>G43+G44</f>
        <v>4500</v>
      </c>
      <c r="H42" s="163">
        <f>H44+H43</f>
        <v>2000</v>
      </c>
      <c r="I42" s="166">
        <f aca="true" t="shared" si="2" ref="I42:I48">G42-H42</f>
        <v>2500</v>
      </c>
    </row>
    <row r="43" spans="1:9" ht="12.75">
      <c r="A43" s="4"/>
      <c r="B43" s="4"/>
      <c r="C43" s="4"/>
      <c r="D43" s="4"/>
      <c r="E43" s="4" t="s">
        <v>52</v>
      </c>
      <c r="F43" s="34" t="s">
        <v>53</v>
      </c>
      <c r="G43" s="18">
        <v>3000</v>
      </c>
      <c r="H43" s="160">
        <v>1000</v>
      </c>
      <c r="I43" s="141">
        <f t="shared" si="2"/>
        <v>2000</v>
      </c>
    </row>
    <row r="44" spans="1:9" ht="12.75">
      <c r="A44" s="12"/>
      <c r="B44" s="4"/>
      <c r="C44" s="4"/>
      <c r="D44" s="4"/>
      <c r="E44" s="4" t="s">
        <v>54</v>
      </c>
      <c r="F44" s="35" t="s">
        <v>72</v>
      </c>
      <c r="G44" s="43">
        <v>1500</v>
      </c>
      <c r="H44" s="160">
        <v>1000</v>
      </c>
      <c r="I44" s="141">
        <f t="shared" si="2"/>
        <v>500</v>
      </c>
    </row>
    <row r="45" spans="1:9" ht="12.75">
      <c r="A45" s="4"/>
      <c r="B45" s="12"/>
      <c r="C45" s="12"/>
      <c r="D45" s="12" t="s">
        <v>55</v>
      </c>
      <c r="E45" s="12"/>
      <c r="F45" s="33" t="s">
        <v>56</v>
      </c>
      <c r="G45" s="14">
        <f>G46</f>
        <v>500</v>
      </c>
      <c r="H45" s="163">
        <f>H46</f>
        <v>500</v>
      </c>
      <c r="I45" s="141">
        <f t="shared" si="2"/>
        <v>0</v>
      </c>
    </row>
    <row r="46" spans="1:9" ht="25.5">
      <c r="A46" s="12"/>
      <c r="B46" s="4"/>
      <c r="C46" s="4"/>
      <c r="D46" s="4"/>
      <c r="E46" s="4" t="s">
        <v>57</v>
      </c>
      <c r="F46" s="35" t="s">
        <v>73</v>
      </c>
      <c r="G46" s="18">
        <v>500</v>
      </c>
      <c r="H46" s="160">
        <v>500</v>
      </c>
      <c r="I46" s="141">
        <f t="shared" si="2"/>
        <v>0</v>
      </c>
    </row>
    <row r="47" spans="1:9" ht="25.5">
      <c r="A47" s="4"/>
      <c r="B47" s="12"/>
      <c r="C47" s="12"/>
      <c r="D47" s="12" t="s">
        <v>58</v>
      </c>
      <c r="E47" s="12"/>
      <c r="F47" s="37" t="s">
        <v>59</v>
      </c>
      <c r="G47" s="14">
        <f>G48</f>
        <v>5000</v>
      </c>
      <c r="H47" s="163">
        <f>H48</f>
        <v>2000</v>
      </c>
      <c r="I47" s="166">
        <f t="shared" si="2"/>
        <v>3000</v>
      </c>
    </row>
    <row r="48" spans="1:9" ht="15.75">
      <c r="A48" s="8"/>
      <c r="B48" s="4"/>
      <c r="C48" s="4"/>
      <c r="D48" s="4"/>
      <c r="E48" s="4" t="s">
        <v>60</v>
      </c>
      <c r="F48" s="35" t="s">
        <v>61</v>
      </c>
      <c r="G48" s="84">
        <v>5000</v>
      </c>
      <c r="H48" s="159">
        <v>2000</v>
      </c>
      <c r="I48" s="141">
        <f t="shared" si="2"/>
        <v>3000</v>
      </c>
    </row>
    <row r="49" spans="1:9" ht="15.75">
      <c r="A49" s="8"/>
      <c r="B49" s="4"/>
      <c r="C49" s="4"/>
      <c r="D49" s="12" t="s">
        <v>202</v>
      </c>
      <c r="E49" s="4"/>
      <c r="F49" s="37" t="s">
        <v>203</v>
      </c>
      <c r="G49" s="19">
        <f>G50</f>
        <v>2000</v>
      </c>
      <c r="H49" s="163">
        <f>H50</f>
        <v>100000</v>
      </c>
      <c r="I49" s="140"/>
    </row>
    <row r="50" spans="1:9" ht="15.75">
      <c r="A50" s="8"/>
      <c r="B50" s="8"/>
      <c r="C50" s="8"/>
      <c r="D50" s="12"/>
      <c r="E50" s="23" t="s">
        <v>257</v>
      </c>
      <c r="F50" s="36" t="s">
        <v>203</v>
      </c>
      <c r="G50" s="77">
        <v>2000</v>
      </c>
      <c r="H50" s="160">
        <v>100000</v>
      </c>
      <c r="I50" s="141">
        <f>G50-H50</f>
        <v>-98000</v>
      </c>
    </row>
    <row r="51" spans="1:9" ht="47.25">
      <c r="A51" s="10"/>
      <c r="B51" s="8">
        <v>73</v>
      </c>
      <c r="C51" s="8"/>
      <c r="D51" s="8"/>
      <c r="E51" s="8"/>
      <c r="F51" s="38" t="s">
        <v>62</v>
      </c>
      <c r="G51" s="168">
        <f>G52</f>
        <v>1050000</v>
      </c>
      <c r="H51" s="169">
        <f>H52</f>
        <v>750000</v>
      </c>
      <c r="I51" s="168">
        <f>G51-H51</f>
        <v>300000</v>
      </c>
    </row>
    <row r="52" spans="1:9" ht="30">
      <c r="A52" s="12"/>
      <c r="B52" s="10"/>
      <c r="C52" s="10">
        <v>732</v>
      </c>
      <c r="D52" s="10"/>
      <c r="E52" s="10"/>
      <c r="F52" s="39" t="s">
        <v>63</v>
      </c>
      <c r="G52" s="136">
        <f>G53</f>
        <v>1050000</v>
      </c>
      <c r="H52" s="165">
        <f>SUM(H53)</f>
        <v>750000</v>
      </c>
      <c r="I52" s="136">
        <f>I53</f>
        <v>300000</v>
      </c>
    </row>
    <row r="53" spans="1:9" ht="15.75">
      <c r="A53" s="8"/>
      <c r="B53" s="12"/>
      <c r="C53" s="12"/>
      <c r="D53" s="12" t="s">
        <v>64</v>
      </c>
      <c r="E53" s="12"/>
      <c r="F53" s="37" t="s">
        <v>65</v>
      </c>
      <c r="G53" s="19">
        <v>1050000</v>
      </c>
      <c r="H53" s="163">
        <v>750000</v>
      </c>
      <c r="I53" s="14">
        <f>G53-H53</f>
        <v>300000</v>
      </c>
    </row>
    <row r="54" spans="1:9" ht="15.75">
      <c r="A54" s="10"/>
      <c r="B54" s="8">
        <v>74</v>
      </c>
      <c r="C54" s="8"/>
      <c r="D54" s="8"/>
      <c r="E54" s="8"/>
      <c r="F54" s="31" t="s">
        <v>66</v>
      </c>
      <c r="G54" s="168">
        <f>G55+G59</f>
        <v>1561000</v>
      </c>
      <c r="H54" s="169">
        <f>H59+H55</f>
        <v>2016000</v>
      </c>
      <c r="I54" s="168">
        <f>G54-H54</f>
        <v>-455000</v>
      </c>
    </row>
    <row r="55" spans="1:9" ht="15">
      <c r="A55" s="4"/>
      <c r="B55" s="10"/>
      <c r="C55" s="10">
        <v>741</v>
      </c>
      <c r="D55" s="10"/>
      <c r="E55" s="10"/>
      <c r="F55" s="32" t="s">
        <v>67</v>
      </c>
      <c r="G55" s="136">
        <f>G56+G57</f>
        <v>305000</v>
      </c>
      <c r="H55" s="165">
        <f>H56+H57+H58</f>
        <v>410000</v>
      </c>
      <c r="I55" s="136">
        <f>I56+I57</f>
        <v>-5000</v>
      </c>
    </row>
    <row r="56" spans="1:9" ht="12.75">
      <c r="A56" s="71"/>
      <c r="B56" s="4"/>
      <c r="C56" s="4"/>
      <c r="D56" s="23" t="s">
        <v>206</v>
      </c>
      <c r="E56" s="23"/>
      <c r="F56" s="35" t="s">
        <v>68</v>
      </c>
      <c r="G56" s="68">
        <v>5000</v>
      </c>
      <c r="H56" s="160">
        <v>10000</v>
      </c>
      <c r="I56" s="141">
        <f>G56-H56</f>
        <v>-5000</v>
      </c>
    </row>
    <row r="57" spans="1:9" ht="15">
      <c r="A57" s="10"/>
      <c r="B57" s="96"/>
      <c r="C57" s="71"/>
      <c r="D57" s="72" t="s">
        <v>207</v>
      </c>
      <c r="E57" s="72"/>
      <c r="F57" s="73" t="s">
        <v>199</v>
      </c>
      <c r="G57" s="125">
        <v>300000</v>
      </c>
      <c r="H57" s="160">
        <v>300000</v>
      </c>
      <c r="I57" s="141">
        <f>G57-H57</f>
        <v>0</v>
      </c>
    </row>
    <row r="58" spans="1:8" ht="15">
      <c r="A58" s="10"/>
      <c r="B58" s="96"/>
      <c r="C58" s="71"/>
      <c r="D58" s="72" t="s">
        <v>389</v>
      </c>
      <c r="E58" s="72"/>
      <c r="F58" s="73" t="s">
        <v>390</v>
      </c>
      <c r="G58" s="125">
        <v>40000</v>
      </c>
      <c r="H58" s="160">
        <v>100000</v>
      </c>
    </row>
    <row r="59" spans="1:9" ht="15">
      <c r="A59" s="79"/>
      <c r="B59" s="71"/>
      <c r="C59" s="80">
        <v>742</v>
      </c>
      <c r="D59" s="72"/>
      <c r="E59" s="72"/>
      <c r="F59" s="81" t="s">
        <v>69</v>
      </c>
      <c r="G59" s="97">
        <f>G60+G61+G63</f>
        <v>1256000</v>
      </c>
      <c r="H59" s="165">
        <f>H63+H61+H60</f>
        <v>1606000</v>
      </c>
      <c r="I59" s="136">
        <f>G59-H59</f>
        <v>-350000</v>
      </c>
    </row>
    <row r="60" spans="1:9" ht="15">
      <c r="A60" s="10"/>
      <c r="B60" s="71"/>
      <c r="C60" s="80"/>
      <c r="D60" s="72" t="s">
        <v>242</v>
      </c>
      <c r="E60" s="72"/>
      <c r="F60" s="73" t="s">
        <v>243</v>
      </c>
      <c r="G60" s="239">
        <v>250000</v>
      </c>
      <c r="H60" s="240">
        <v>600000</v>
      </c>
      <c r="I60" s="241">
        <f>G60-H60</f>
        <v>-350000</v>
      </c>
    </row>
    <row r="61" spans="1:9" ht="15.75" thickBot="1">
      <c r="A61" s="88"/>
      <c r="B61" s="57"/>
      <c r="C61" s="57"/>
      <c r="D61" s="82" t="s">
        <v>211</v>
      </c>
      <c r="E61" s="57"/>
      <c r="F61" s="59" t="s">
        <v>212</v>
      </c>
      <c r="G61" s="244">
        <f>G62</f>
        <v>6000</v>
      </c>
      <c r="H61" s="245">
        <f>H62</f>
        <v>6000</v>
      </c>
      <c r="I61" s="246">
        <f>I62</f>
        <v>0</v>
      </c>
    </row>
    <row r="62" spans="1:9" ht="15.75" thickBot="1">
      <c r="A62" s="94"/>
      <c r="B62" s="87"/>
      <c r="C62" s="10"/>
      <c r="D62" s="91"/>
      <c r="E62" s="90"/>
      <c r="F62" s="22" t="s">
        <v>227</v>
      </c>
      <c r="G62" s="77">
        <v>6000</v>
      </c>
      <c r="H62" s="160">
        <v>6000</v>
      </c>
      <c r="I62" s="141">
        <f>G62-H62</f>
        <v>0</v>
      </c>
    </row>
    <row r="63" spans="1:12" s="27" customFormat="1" ht="15.75" thickBot="1">
      <c r="A63" s="58"/>
      <c r="B63" s="88"/>
      <c r="C63" s="88"/>
      <c r="D63" s="88" t="s">
        <v>70</v>
      </c>
      <c r="E63" s="88"/>
      <c r="F63" s="89" t="s">
        <v>71</v>
      </c>
      <c r="G63" s="242">
        <v>1000000</v>
      </c>
      <c r="H63" s="243">
        <v>1000000</v>
      </c>
      <c r="I63" s="190">
        <f>G63-H63</f>
        <v>0</v>
      </c>
      <c r="J63"/>
      <c r="K63"/>
      <c r="L63"/>
    </row>
    <row r="64" spans="2:7" ht="12.75">
      <c r="B64" s="52"/>
      <c r="C64" s="51"/>
      <c r="D64" s="51"/>
      <c r="E64" s="51"/>
      <c r="F64" s="53"/>
      <c r="G64" s="27"/>
    </row>
    <row r="65" spans="4:6" ht="12.75">
      <c r="D65" s="48"/>
      <c r="E65" s="49"/>
      <c r="F65" s="50"/>
    </row>
    <row r="66" spans="2:6" ht="12.75">
      <c r="B66" s="49"/>
      <c r="C66" s="50"/>
      <c r="E66"/>
      <c r="F66"/>
    </row>
    <row r="67" spans="3:7" ht="12.75">
      <c r="C67"/>
      <c r="E67" s="45"/>
      <c r="F67" s="45"/>
      <c r="G67" s="65"/>
    </row>
    <row r="68" spans="3:7" ht="12.75">
      <c r="C68" s="47"/>
      <c r="E68" s="45"/>
      <c r="F68" s="41"/>
      <c r="G68" s="65"/>
    </row>
    <row r="69" spans="2:6" ht="12.75">
      <c r="B69" s="60"/>
      <c r="C69"/>
      <c r="D69"/>
      <c r="E69"/>
      <c r="F69"/>
    </row>
    <row r="70" spans="2:6" ht="12.75">
      <c r="B70" s="60"/>
      <c r="C70"/>
      <c r="D70" s="66"/>
      <c r="E70"/>
      <c r="F70"/>
    </row>
    <row r="71" spans="2:6" ht="12.75">
      <c r="B71" s="60"/>
      <c r="C71"/>
      <c r="D71"/>
      <c r="E71"/>
      <c r="F71"/>
    </row>
    <row r="72" spans="3:6" ht="12.75">
      <c r="C72"/>
      <c r="D72"/>
      <c r="E72"/>
      <c r="F72"/>
    </row>
    <row r="73" spans="2:6" ht="12.75">
      <c r="B73" s="61"/>
      <c r="C73"/>
      <c r="D73"/>
      <c r="E73"/>
      <c r="F73"/>
    </row>
    <row r="74" spans="3:6" ht="12.75">
      <c r="C74"/>
      <c r="D74" s="64"/>
      <c r="E74"/>
      <c r="F74"/>
    </row>
    <row r="75" spans="2:6" ht="12.75">
      <c r="B75" s="60"/>
      <c r="C75" s="27"/>
      <c r="D75"/>
      <c r="E75"/>
      <c r="F75"/>
    </row>
    <row r="76" spans="3:6" ht="12.75">
      <c r="C76" s="27"/>
      <c r="D76" s="64"/>
      <c r="E76"/>
      <c r="F76"/>
    </row>
    <row r="77" spans="3:6" ht="12.75">
      <c r="C77" s="27"/>
      <c r="D77"/>
      <c r="E77"/>
      <c r="F77"/>
    </row>
    <row r="78" spans="3:6" ht="12.75">
      <c r="C78" s="27"/>
      <c r="D78" s="64"/>
      <c r="E78" s="56"/>
      <c r="F78"/>
    </row>
    <row r="79" spans="3:6" ht="12.75">
      <c r="C79"/>
      <c r="D79"/>
      <c r="E79" s="56"/>
      <c r="F79"/>
    </row>
    <row r="80" spans="3:6" ht="12.75">
      <c r="C80"/>
      <c r="D80"/>
      <c r="E80" s="56"/>
      <c r="F80"/>
    </row>
    <row r="81" spans="3:6" ht="12.75">
      <c r="C81"/>
      <c r="D81"/>
      <c r="E81" s="50" t="s">
        <v>179</v>
      </c>
      <c r="F81"/>
    </row>
    <row r="82" spans="2:6" ht="12.75">
      <c r="B82" s="46"/>
      <c r="C82"/>
      <c r="D82"/>
      <c r="E82"/>
      <c r="F82"/>
    </row>
    <row r="83" spans="2:6" ht="12.75">
      <c r="B83" s="50"/>
      <c r="C83"/>
      <c r="D83"/>
      <c r="E83"/>
      <c r="F83"/>
    </row>
    <row r="84" spans="2:6" ht="12.75">
      <c r="B84"/>
      <c r="C84"/>
      <c r="D84"/>
      <c r="E84"/>
      <c r="F84"/>
    </row>
    <row r="85" spans="2:6" ht="12.75">
      <c r="B85"/>
      <c r="C85"/>
      <c r="D85" s="41"/>
      <c r="E85"/>
      <c r="F85"/>
    </row>
    <row r="86" spans="2:6" ht="12.75">
      <c r="B86" s="54"/>
      <c r="C86"/>
      <c r="D86" s="55"/>
      <c r="E86"/>
      <c r="F86"/>
    </row>
    <row r="87" spans="2:6" ht="12.75">
      <c r="B87" s="50"/>
      <c r="C87"/>
      <c r="D87"/>
      <c r="E87"/>
      <c r="F87"/>
    </row>
    <row r="88" spans="2:6" ht="12.75">
      <c r="B88" s="54"/>
      <c r="C88"/>
      <c r="D88"/>
      <c r="E88"/>
      <c r="F88"/>
    </row>
    <row r="89" spans="2:6" ht="12.75">
      <c r="B89" s="54"/>
      <c r="C89"/>
      <c r="D89"/>
      <c r="E89"/>
      <c r="F89"/>
    </row>
    <row r="90" spans="2:6" ht="12.75">
      <c r="B90" s="50"/>
      <c r="C90"/>
      <c r="D90"/>
      <c r="E90"/>
      <c r="F90"/>
    </row>
    <row r="91" spans="2:6" ht="12.75">
      <c r="B91"/>
      <c r="C91"/>
      <c r="D91"/>
      <c r="E91"/>
      <c r="F91"/>
    </row>
    <row r="92" spans="2:6" ht="12.75">
      <c r="B92" s="46"/>
      <c r="C92"/>
      <c r="D92"/>
      <c r="E92"/>
      <c r="F92"/>
    </row>
    <row r="93" spans="2:6" ht="12.75">
      <c r="B93"/>
      <c r="C93"/>
      <c r="D93"/>
      <c r="E93"/>
      <c r="F93"/>
    </row>
    <row r="94" spans="2:6" ht="12.75">
      <c r="B94"/>
      <c r="C94"/>
      <c r="D94"/>
      <c r="E94"/>
      <c r="F94"/>
    </row>
    <row r="95" spans="2:6" ht="12.75">
      <c r="B95" s="50"/>
      <c r="C95"/>
      <c r="D95"/>
      <c r="E95"/>
      <c r="F95"/>
    </row>
    <row r="96" spans="2:6" ht="12.75">
      <c r="B96" s="45"/>
      <c r="C96" s="66"/>
      <c r="D96" s="47"/>
      <c r="E96"/>
      <c r="F96"/>
    </row>
    <row r="97" spans="2:6" ht="12.75">
      <c r="B97" s="54"/>
      <c r="C97"/>
      <c r="D97" s="47"/>
      <c r="E97"/>
      <c r="F97"/>
    </row>
    <row r="98" spans="2:6" ht="12.75">
      <c r="B98" s="54"/>
      <c r="C98"/>
      <c r="D98" s="46"/>
      <c r="E98"/>
      <c r="F98"/>
    </row>
    <row r="99" spans="2:6" ht="12.75">
      <c r="B99" s="54"/>
      <c r="C99"/>
      <c r="D99" s="50"/>
      <c r="E99"/>
      <c r="F99"/>
    </row>
    <row r="100" spans="2:6" ht="12.75">
      <c r="B100" s="54"/>
      <c r="C100"/>
      <c r="D100" s="50"/>
      <c r="E100" s="47"/>
      <c r="F100"/>
    </row>
    <row r="101" spans="2:6" ht="12.75">
      <c r="B101" s="54"/>
      <c r="C101"/>
      <c r="D101" s="46"/>
      <c r="E101" s="46"/>
      <c r="F101" s="50"/>
    </row>
    <row r="102" spans="2:6" ht="12.75">
      <c r="B102" s="54"/>
      <c r="C102"/>
      <c r="D102" s="46"/>
      <c r="E102" s="46"/>
      <c r="F102" s="50"/>
    </row>
    <row r="103" spans="1:6" ht="12.75">
      <c r="A103"/>
      <c r="B103" s="50"/>
      <c r="C103" s="2"/>
      <c r="D103" s="47"/>
      <c r="E103" s="47"/>
      <c r="F103" s="50"/>
    </row>
    <row r="104" spans="1:6" ht="12.75">
      <c r="A104" s="2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2:6" ht="12.75">
      <c r="B112"/>
      <c r="C112"/>
      <c r="D112"/>
      <c r="E112"/>
      <c r="F112"/>
    </row>
    <row r="113" spans="2:5" ht="12.75">
      <c r="B113" s="50"/>
      <c r="C113"/>
      <c r="D113"/>
      <c r="E113"/>
    </row>
    <row r="114" spans="2:5" ht="12.75">
      <c r="B114" s="50"/>
      <c r="C114" s="46"/>
      <c r="D114"/>
      <c r="E114"/>
    </row>
    <row r="115" spans="2:5" ht="12.75">
      <c r="B115" s="46"/>
      <c r="C115" s="46"/>
      <c r="D115" s="50"/>
      <c r="E115"/>
    </row>
    <row r="116" spans="2:5" ht="12.75">
      <c r="B116" s="46"/>
      <c r="C116" s="46"/>
      <c r="D116" s="50"/>
      <c r="E116"/>
    </row>
    <row r="117" spans="2:5" ht="12.75">
      <c r="B117" s="47"/>
      <c r="C117" s="46"/>
      <c r="D117" s="50"/>
      <c r="E117"/>
    </row>
    <row r="118" spans="2:5" ht="12.75">
      <c r="B118"/>
      <c r="C118" s="46"/>
      <c r="D118"/>
      <c r="E11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B4">
      <selection activeCell="L20" sqref="L20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34.8515625" style="2" customWidth="1"/>
    <col min="7" max="7" width="20.28125" style="0" customWidth="1"/>
    <col min="8" max="8" width="19.28125" style="197" customWidth="1"/>
    <col min="9" max="9" width="17.7109375" style="0" customWidth="1"/>
    <col min="12" max="12" width="11.8515625" style="0" bestFit="1" customWidth="1"/>
    <col min="13" max="13" width="13.8515625" style="0" customWidth="1"/>
  </cols>
  <sheetData>
    <row r="1" spans="1:7" ht="18.75" customHeight="1">
      <c r="A1" s="252" t="s">
        <v>341</v>
      </c>
      <c r="B1" s="252"/>
      <c r="C1" s="252"/>
      <c r="D1" s="252"/>
      <c r="E1" s="252"/>
      <c r="F1" s="252"/>
      <c r="G1" s="252"/>
    </row>
    <row r="2" spans="1:9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6" t="s">
        <v>5</v>
      </c>
      <c r="G2" s="12" t="s">
        <v>375</v>
      </c>
      <c r="H2" s="204">
        <v>2023</v>
      </c>
      <c r="I2" s="151" t="s">
        <v>374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4">
        <v>7</v>
      </c>
      <c r="H3" s="147">
        <v>8</v>
      </c>
      <c r="I3" s="4">
        <v>9</v>
      </c>
    </row>
    <row r="4" spans="1:9" ht="36">
      <c r="A4" s="17">
        <v>8</v>
      </c>
      <c r="B4" s="6"/>
      <c r="C4" s="6"/>
      <c r="D4" s="6"/>
      <c r="E4" s="6"/>
      <c r="F4" s="7" t="s">
        <v>342</v>
      </c>
      <c r="G4" s="172">
        <f>G5+G34</f>
        <v>102350</v>
      </c>
      <c r="H4" s="221">
        <f>H5+H34</f>
        <v>122700</v>
      </c>
      <c r="I4" s="172">
        <f>G4-H4</f>
        <v>-20350</v>
      </c>
    </row>
    <row r="5" spans="1:9" ht="15.75">
      <c r="A5" s="8"/>
      <c r="B5" s="8">
        <v>41</v>
      </c>
      <c r="C5" s="8"/>
      <c r="D5" s="8"/>
      <c r="E5" s="8"/>
      <c r="F5" s="9" t="s">
        <v>88</v>
      </c>
      <c r="G5" s="191">
        <f>G6+G12+G15+G19+G25+G31+G28</f>
        <v>87350</v>
      </c>
      <c r="H5" s="225">
        <f>H6+H12+H15+H19+H25+H28+H30+H32</f>
        <v>107700</v>
      </c>
      <c r="I5" s="191">
        <f aca="true" t="shared" si="0" ref="I5:I36">G5-H5</f>
        <v>-20350</v>
      </c>
    </row>
    <row r="6" spans="1:13" ht="30">
      <c r="A6" s="10"/>
      <c r="B6" s="10"/>
      <c r="C6" s="10">
        <v>411</v>
      </c>
      <c r="D6" s="10"/>
      <c r="E6" s="10"/>
      <c r="F6" s="11" t="s">
        <v>89</v>
      </c>
      <c r="G6" s="175">
        <f>G7+G8+G9+G10+G11</f>
        <v>55050</v>
      </c>
      <c r="H6" s="199">
        <f>H7+H8+H9+H10+H11</f>
        <v>69400</v>
      </c>
      <c r="I6" s="175">
        <f t="shared" si="0"/>
        <v>-14350</v>
      </c>
      <c r="M6" s="197"/>
    </row>
    <row r="7" spans="1:9" ht="12.75">
      <c r="A7" s="12"/>
      <c r="B7" s="12"/>
      <c r="C7" s="12"/>
      <c r="D7" s="23" t="s">
        <v>90</v>
      </c>
      <c r="E7" s="12"/>
      <c r="F7" s="22" t="s">
        <v>91</v>
      </c>
      <c r="G7" s="70">
        <v>34000</v>
      </c>
      <c r="H7" s="200">
        <v>59000</v>
      </c>
      <c r="I7" s="158">
        <f t="shared" si="0"/>
        <v>-25000</v>
      </c>
    </row>
    <row r="8" spans="1:9" ht="12.75">
      <c r="A8" s="12"/>
      <c r="B8" s="12"/>
      <c r="C8" s="12"/>
      <c r="D8" s="23" t="s">
        <v>94</v>
      </c>
      <c r="E8" s="12"/>
      <c r="F8" s="22" t="s">
        <v>92</v>
      </c>
      <c r="G8" s="70">
        <v>4500</v>
      </c>
      <c r="H8" s="201">
        <v>1300</v>
      </c>
      <c r="I8" s="158">
        <f t="shared" si="0"/>
        <v>3200</v>
      </c>
    </row>
    <row r="9" spans="1:9" ht="12.75">
      <c r="A9" s="12"/>
      <c r="B9" s="12"/>
      <c r="C9" s="12"/>
      <c r="D9" s="23" t="s">
        <v>95</v>
      </c>
      <c r="E9" s="12"/>
      <c r="F9" s="22" t="s">
        <v>93</v>
      </c>
      <c r="G9" s="70">
        <v>12000</v>
      </c>
      <c r="H9" s="200">
        <v>8500</v>
      </c>
      <c r="I9" s="158">
        <f t="shared" si="0"/>
        <v>3500</v>
      </c>
    </row>
    <row r="10" spans="1:9" ht="12.75">
      <c r="A10" s="12"/>
      <c r="B10" s="12"/>
      <c r="C10" s="12"/>
      <c r="D10" s="23" t="s">
        <v>96</v>
      </c>
      <c r="E10" s="12"/>
      <c r="F10" s="22" t="s">
        <v>98</v>
      </c>
      <c r="G10" s="70">
        <v>4000</v>
      </c>
      <c r="H10" s="200">
        <v>400</v>
      </c>
      <c r="I10" s="158">
        <f t="shared" si="0"/>
        <v>3600</v>
      </c>
    </row>
    <row r="11" spans="1:13" ht="12.75">
      <c r="A11" s="12"/>
      <c r="B11" s="12"/>
      <c r="C11" s="12"/>
      <c r="D11" s="23" t="s">
        <v>97</v>
      </c>
      <c r="E11" s="12"/>
      <c r="F11" s="22" t="s">
        <v>99</v>
      </c>
      <c r="G11" s="70">
        <v>550</v>
      </c>
      <c r="H11" s="200">
        <v>200</v>
      </c>
      <c r="I11" s="158">
        <f t="shared" si="0"/>
        <v>350</v>
      </c>
      <c r="M11" s="197"/>
    </row>
    <row r="12" spans="1:9" ht="15">
      <c r="A12" s="12"/>
      <c r="B12" s="12"/>
      <c r="C12" s="12">
        <v>412</v>
      </c>
      <c r="D12" s="23"/>
      <c r="E12" s="12"/>
      <c r="F12" s="63" t="s">
        <v>100</v>
      </c>
      <c r="G12" s="21">
        <f>G14</f>
        <v>1000</v>
      </c>
      <c r="H12" s="199">
        <f>H13</f>
        <v>3000</v>
      </c>
      <c r="I12" s="145">
        <f t="shared" si="0"/>
        <v>-2000</v>
      </c>
    </row>
    <row r="13" spans="1:9" ht="14.25">
      <c r="A13" s="12"/>
      <c r="B13" s="12"/>
      <c r="C13" s="12"/>
      <c r="D13" s="12" t="s">
        <v>103</v>
      </c>
      <c r="E13" s="12"/>
      <c r="F13" s="131" t="s">
        <v>241</v>
      </c>
      <c r="G13" s="19">
        <f>G14</f>
        <v>1000</v>
      </c>
      <c r="H13" s="202">
        <f>H14</f>
        <v>3000</v>
      </c>
      <c r="I13" s="152">
        <f t="shared" si="0"/>
        <v>-2000</v>
      </c>
    </row>
    <row r="14" spans="1:9" ht="12.75">
      <c r="A14" s="12"/>
      <c r="B14" s="12"/>
      <c r="C14" s="12"/>
      <c r="D14" s="23"/>
      <c r="E14" s="126" t="s">
        <v>247</v>
      </c>
      <c r="F14" s="22" t="s">
        <v>241</v>
      </c>
      <c r="G14" s="70">
        <v>1000</v>
      </c>
      <c r="H14" s="200">
        <v>3000</v>
      </c>
      <c r="I14" s="158">
        <f t="shared" si="0"/>
        <v>-2000</v>
      </c>
    </row>
    <row r="15" spans="1:9" ht="15">
      <c r="A15" s="10"/>
      <c r="B15" s="10"/>
      <c r="C15" s="10">
        <v>413</v>
      </c>
      <c r="D15" s="10"/>
      <c r="E15" s="10"/>
      <c r="F15" s="11" t="s">
        <v>104</v>
      </c>
      <c r="G15" s="21">
        <f>G16+G18</f>
        <v>1700</v>
      </c>
      <c r="H15" s="199">
        <f>H18+H16</f>
        <v>1700</v>
      </c>
      <c r="I15" s="145">
        <f t="shared" si="0"/>
        <v>0</v>
      </c>
    </row>
    <row r="16" spans="1:9" ht="12.75">
      <c r="A16" s="12"/>
      <c r="B16" s="12"/>
      <c r="C16" s="12"/>
      <c r="D16" s="12" t="s">
        <v>105</v>
      </c>
      <c r="E16" s="12"/>
      <c r="F16" s="13" t="s">
        <v>106</v>
      </c>
      <c r="G16" s="14">
        <f>G17</f>
        <v>1200</v>
      </c>
      <c r="H16" s="202">
        <f>H17</f>
        <v>1200</v>
      </c>
      <c r="I16" s="152">
        <f t="shared" si="0"/>
        <v>0</v>
      </c>
    </row>
    <row r="17" spans="1:9" ht="12.75">
      <c r="A17" s="4"/>
      <c r="B17" s="4"/>
      <c r="C17" s="4"/>
      <c r="D17" s="4"/>
      <c r="E17" s="4" t="s">
        <v>107</v>
      </c>
      <c r="F17" s="15" t="s">
        <v>108</v>
      </c>
      <c r="G17" s="70">
        <v>1200</v>
      </c>
      <c r="H17" s="200">
        <v>1200</v>
      </c>
      <c r="I17" s="158">
        <f t="shared" si="0"/>
        <v>0</v>
      </c>
    </row>
    <row r="18" spans="1:9" ht="12.75">
      <c r="A18" s="12"/>
      <c r="B18" s="12"/>
      <c r="C18" s="12"/>
      <c r="D18" s="23" t="s">
        <v>117</v>
      </c>
      <c r="E18" s="12"/>
      <c r="F18" s="22" t="s">
        <v>118</v>
      </c>
      <c r="G18" s="70">
        <v>500</v>
      </c>
      <c r="H18" s="200">
        <v>500</v>
      </c>
      <c r="I18" s="158">
        <f t="shared" si="0"/>
        <v>0</v>
      </c>
    </row>
    <row r="19" spans="1:9" ht="15">
      <c r="A19" s="10"/>
      <c r="B19" s="10"/>
      <c r="C19" s="10">
        <v>414</v>
      </c>
      <c r="D19" s="10"/>
      <c r="E19" s="10"/>
      <c r="F19" s="11" t="s">
        <v>119</v>
      </c>
      <c r="G19" s="21">
        <f>G20+G21+G24+G22</f>
        <v>16500</v>
      </c>
      <c r="H19" s="199">
        <f>H20+H21+H22</f>
        <v>16500</v>
      </c>
      <c r="I19" s="145">
        <f t="shared" si="0"/>
        <v>0</v>
      </c>
    </row>
    <row r="20" spans="1:12" ht="12.75">
      <c r="A20" s="12"/>
      <c r="B20" s="12"/>
      <c r="C20" s="12"/>
      <c r="D20" s="23" t="s">
        <v>120</v>
      </c>
      <c r="E20" s="12"/>
      <c r="F20" s="22" t="s">
        <v>123</v>
      </c>
      <c r="G20" s="70">
        <v>500</v>
      </c>
      <c r="H20" s="200">
        <v>500</v>
      </c>
      <c r="I20" s="158">
        <f t="shared" si="0"/>
        <v>0</v>
      </c>
      <c r="L20" s="197"/>
    </row>
    <row r="21" spans="1:9" ht="12.75">
      <c r="A21" s="12"/>
      <c r="B21" s="12"/>
      <c r="C21" s="12"/>
      <c r="D21" s="23" t="s">
        <v>121</v>
      </c>
      <c r="E21" s="12"/>
      <c r="F21" s="22" t="s">
        <v>124</v>
      </c>
      <c r="G21" s="70">
        <v>500</v>
      </c>
      <c r="H21" s="200">
        <v>500</v>
      </c>
      <c r="I21" s="158">
        <f t="shared" si="0"/>
        <v>0</v>
      </c>
    </row>
    <row r="22" spans="1:9" ht="12.75">
      <c r="A22" s="4"/>
      <c r="B22" s="4"/>
      <c r="C22" s="4"/>
      <c r="D22" s="62" t="s">
        <v>218</v>
      </c>
      <c r="E22" s="4"/>
      <c r="F22" s="63" t="s">
        <v>226</v>
      </c>
      <c r="G22" s="123">
        <f>SUM(G23)</f>
        <v>15000</v>
      </c>
      <c r="H22" s="202">
        <f>H23+H24</f>
        <v>15500</v>
      </c>
      <c r="I22" s="152">
        <f t="shared" si="0"/>
        <v>-500</v>
      </c>
    </row>
    <row r="23" spans="1:9" ht="12.75">
      <c r="A23" s="4"/>
      <c r="B23" s="4"/>
      <c r="C23" s="4"/>
      <c r="D23" s="23"/>
      <c r="E23" s="106" t="s">
        <v>364</v>
      </c>
      <c r="F23" s="22" t="s">
        <v>365</v>
      </c>
      <c r="G23" s="70">
        <v>15000</v>
      </c>
      <c r="H23" s="201">
        <v>15000</v>
      </c>
      <c r="I23" s="158">
        <f t="shared" si="0"/>
        <v>0</v>
      </c>
    </row>
    <row r="24" spans="1:9" ht="12.75">
      <c r="A24" s="12"/>
      <c r="B24" s="12"/>
      <c r="C24" s="12"/>
      <c r="D24" s="23" t="s">
        <v>245</v>
      </c>
      <c r="E24" s="12"/>
      <c r="F24" s="22" t="s">
        <v>246</v>
      </c>
      <c r="G24" s="70">
        <v>500</v>
      </c>
      <c r="H24" s="200">
        <v>500</v>
      </c>
      <c r="I24" s="158">
        <f t="shared" si="0"/>
        <v>0</v>
      </c>
    </row>
    <row r="25" spans="1:9" ht="15">
      <c r="A25" s="10"/>
      <c r="B25" s="10"/>
      <c r="C25" s="10">
        <v>415</v>
      </c>
      <c r="D25" s="10"/>
      <c r="E25" s="10"/>
      <c r="F25" s="11" t="s">
        <v>134</v>
      </c>
      <c r="G25" s="21">
        <f>G26</f>
        <v>100</v>
      </c>
      <c r="H25" s="199">
        <f>H26</f>
        <v>100</v>
      </c>
      <c r="I25" s="158">
        <f t="shared" si="0"/>
        <v>0</v>
      </c>
    </row>
    <row r="26" spans="1:9" ht="12.75">
      <c r="A26" s="12"/>
      <c r="B26" s="12"/>
      <c r="C26" s="12"/>
      <c r="D26" s="12" t="s">
        <v>135</v>
      </c>
      <c r="E26" s="12"/>
      <c r="F26" s="13" t="s">
        <v>136</v>
      </c>
      <c r="G26" s="14">
        <f>G27</f>
        <v>100</v>
      </c>
      <c r="H26" s="202">
        <f>H27</f>
        <v>100</v>
      </c>
      <c r="I26" s="152">
        <f t="shared" si="0"/>
        <v>0</v>
      </c>
    </row>
    <row r="27" spans="1:9" ht="12.75">
      <c r="A27" s="4"/>
      <c r="B27" s="4"/>
      <c r="C27" s="4"/>
      <c r="D27" s="4"/>
      <c r="E27" s="4" t="s">
        <v>192</v>
      </c>
      <c r="F27" s="15" t="s">
        <v>139</v>
      </c>
      <c r="G27" s="68">
        <v>100</v>
      </c>
      <c r="H27" s="200">
        <v>100</v>
      </c>
      <c r="I27" s="158">
        <f t="shared" si="0"/>
        <v>0</v>
      </c>
    </row>
    <row r="28" spans="1:9" ht="15">
      <c r="A28" s="4"/>
      <c r="B28" s="4"/>
      <c r="C28" s="12">
        <v>418</v>
      </c>
      <c r="D28" s="23"/>
      <c r="E28" s="12"/>
      <c r="F28" s="11" t="s">
        <v>310</v>
      </c>
      <c r="G28" s="114">
        <f>SUM(G29)</f>
        <v>5000</v>
      </c>
      <c r="H28" s="199">
        <f>H29</f>
        <v>5000</v>
      </c>
      <c r="I28" s="145">
        <f t="shared" si="0"/>
        <v>0</v>
      </c>
    </row>
    <row r="29" spans="1:9" ht="12.75">
      <c r="A29" s="4"/>
      <c r="B29" s="4"/>
      <c r="C29" s="4"/>
      <c r="D29" s="4"/>
      <c r="E29" s="23" t="s">
        <v>316</v>
      </c>
      <c r="F29" s="22" t="s">
        <v>317</v>
      </c>
      <c r="G29" s="68">
        <v>5000</v>
      </c>
      <c r="H29" s="200">
        <v>5000</v>
      </c>
      <c r="I29" s="158">
        <f t="shared" si="0"/>
        <v>0</v>
      </c>
    </row>
    <row r="30" spans="1:9" ht="15">
      <c r="A30" s="4"/>
      <c r="B30" s="4"/>
      <c r="C30" s="62">
        <v>419</v>
      </c>
      <c r="D30" s="4"/>
      <c r="E30" s="4"/>
      <c r="F30" s="11" t="s">
        <v>172</v>
      </c>
      <c r="G30" s="133">
        <f>SUM(G31)</f>
        <v>8000</v>
      </c>
      <c r="H30" s="145">
        <f>SUM(H31)</f>
        <v>8000</v>
      </c>
      <c r="I30" s="145">
        <f t="shared" si="0"/>
        <v>0</v>
      </c>
    </row>
    <row r="31" spans="1:9" ht="12.75">
      <c r="A31" s="12"/>
      <c r="B31" s="12"/>
      <c r="C31" s="12"/>
      <c r="D31" s="12">
        <v>4191</v>
      </c>
      <c r="E31" s="12"/>
      <c r="F31" s="22" t="s">
        <v>271</v>
      </c>
      <c r="G31" s="138">
        <v>8000</v>
      </c>
      <c r="H31" s="141">
        <v>8000</v>
      </c>
      <c r="I31" s="158">
        <f t="shared" si="0"/>
        <v>0</v>
      </c>
    </row>
    <row r="32" spans="1:9" ht="48" customHeight="1">
      <c r="A32" s="8"/>
      <c r="B32" s="8">
        <v>43</v>
      </c>
      <c r="C32" s="8"/>
      <c r="D32" s="8"/>
      <c r="E32" s="8"/>
      <c r="F32" s="9" t="s">
        <v>140</v>
      </c>
      <c r="G32" s="210">
        <f>G33+G51</f>
        <v>2000</v>
      </c>
      <c r="H32" s="191">
        <f>H33+H51</f>
        <v>4000</v>
      </c>
      <c r="I32" s="191">
        <f t="shared" si="0"/>
        <v>-2000</v>
      </c>
    </row>
    <row r="33" spans="1:9" s="47" customFormat="1" ht="26.25">
      <c r="A33" s="12"/>
      <c r="B33" s="12"/>
      <c r="C33" s="10"/>
      <c r="D33" s="12"/>
      <c r="E33" s="12" t="s">
        <v>306</v>
      </c>
      <c r="F33" s="107" t="s">
        <v>307</v>
      </c>
      <c r="G33" s="130">
        <v>2000</v>
      </c>
      <c r="H33" s="138">
        <v>4000</v>
      </c>
      <c r="I33" s="247">
        <f t="shared" si="0"/>
        <v>-2000</v>
      </c>
    </row>
    <row r="34" spans="1:9" ht="15.75">
      <c r="A34" s="8"/>
      <c r="B34" s="8">
        <v>44</v>
      </c>
      <c r="C34" s="8"/>
      <c r="D34" s="8"/>
      <c r="E34" s="8"/>
      <c r="F34" s="9" t="s">
        <v>152</v>
      </c>
      <c r="G34" s="155">
        <f>G35</f>
        <v>15000</v>
      </c>
      <c r="H34" s="226">
        <f>H35</f>
        <v>15000</v>
      </c>
      <c r="I34" s="155">
        <f t="shared" si="0"/>
        <v>0</v>
      </c>
    </row>
    <row r="35" spans="1:9" ht="15">
      <c r="A35" s="10"/>
      <c r="B35" s="10"/>
      <c r="C35" s="10">
        <v>441</v>
      </c>
      <c r="D35" s="10"/>
      <c r="E35" s="10"/>
      <c r="F35" s="11" t="s">
        <v>152</v>
      </c>
      <c r="G35" s="21">
        <f>G36+G37+G38+I26+G39+G40</f>
        <v>15000</v>
      </c>
      <c r="H35" s="199">
        <f>H36</f>
        <v>15000</v>
      </c>
      <c r="I35" s="148">
        <f t="shared" si="0"/>
        <v>0</v>
      </c>
    </row>
    <row r="36" spans="1:9" ht="12.75">
      <c r="A36" s="12"/>
      <c r="B36" s="12"/>
      <c r="C36" s="12"/>
      <c r="D36" s="12" t="s">
        <v>180</v>
      </c>
      <c r="E36" s="12"/>
      <c r="F36" s="107" t="s">
        <v>345</v>
      </c>
      <c r="G36" s="130">
        <v>15000</v>
      </c>
      <c r="H36" s="200">
        <v>15000</v>
      </c>
      <c r="I36" s="158">
        <f t="shared" si="0"/>
        <v>0</v>
      </c>
    </row>
    <row r="38" spans="1:7" ht="12.75">
      <c r="A38" s="51"/>
      <c r="B38" s="51"/>
      <c r="C38" s="51"/>
      <c r="D38" s="51"/>
      <c r="E38" s="51"/>
      <c r="F38" s="134"/>
      <c r="G38" s="135"/>
    </row>
    <row r="39" spans="1:7" ht="12.75">
      <c r="A39" s="51"/>
      <c r="B39" s="51"/>
      <c r="C39" s="51"/>
      <c r="D39" s="51"/>
      <c r="E39" s="51"/>
      <c r="F39" s="134"/>
      <c r="G39" s="135"/>
    </row>
    <row r="40" spans="1:7" ht="12.75">
      <c r="A40" s="51"/>
      <c r="B40" s="51"/>
      <c r="C40" s="51"/>
      <c r="D40" s="51"/>
      <c r="E40" s="51"/>
      <c r="F40" s="134"/>
      <c r="G40" s="135"/>
    </row>
    <row r="41" spans="1:7" ht="12.75">
      <c r="A41" s="51"/>
      <c r="B41" s="51"/>
      <c r="C41" s="51"/>
      <c r="D41" s="51"/>
      <c r="E41" s="51"/>
      <c r="F41" s="134"/>
      <c r="G41" s="13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B1">
      <selection activeCell="L20" sqref="L20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7.421875" style="1" customWidth="1"/>
    <col min="6" max="6" width="40.00390625" style="2" customWidth="1"/>
    <col min="7" max="7" width="17.28125" style="0" customWidth="1"/>
    <col min="8" max="8" width="19.00390625" style="197" customWidth="1"/>
    <col min="9" max="9" width="18.140625" style="0" customWidth="1"/>
    <col min="11" max="12" width="12.8515625" style="0" bestFit="1" customWidth="1"/>
  </cols>
  <sheetData>
    <row r="1" spans="1:7" ht="18.75" customHeight="1">
      <c r="A1" s="252" t="s">
        <v>366</v>
      </c>
      <c r="B1" s="252"/>
      <c r="C1" s="252"/>
      <c r="D1" s="252"/>
      <c r="E1" s="252"/>
      <c r="F1" s="252"/>
      <c r="G1" s="252"/>
    </row>
    <row r="2" spans="1:9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6" t="s">
        <v>5</v>
      </c>
      <c r="G2" s="12" t="s">
        <v>375</v>
      </c>
      <c r="H2" s="204">
        <v>2023</v>
      </c>
      <c r="I2" s="151" t="s">
        <v>373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4">
        <v>7</v>
      </c>
      <c r="H3" s="147">
        <v>8</v>
      </c>
      <c r="I3" s="4">
        <v>9</v>
      </c>
    </row>
    <row r="4" spans="1:9" ht="36">
      <c r="A4" s="17">
        <v>9</v>
      </c>
      <c r="B4" s="6"/>
      <c r="C4" s="6"/>
      <c r="D4" s="6"/>
      <c r="E4" s="6"/>
      <c r="F4" s="7" t="s">
        <v>367</v>
      </c>
      <c r="G4" s="172">
        <f>G5</f>
        <v>268400</v>
      </c>
      <c r="H4" s="221">
        <f>H5</f>
        <v>324100</v>
      </c>
      <c r="I4" s="172">
        <f>G4-H4</f>
        <v>-55700</v>
      </c>
    </row>
    <row r="5" spans="1:9" ht="15.75">
      <c r="A5" s="8"/>
      <c r="B5" s="8">
        <v>41</v>
      </c>
      <c r="C5" s="8"/>
      <c r="D5" s="8"/>
      <c r="E5" s="8"/>
      <c r="F5" s="9" t="s">
        <v>88</v>
      </c>
      <c r="G5" s="210">
        <f>G6+G12+G15+G19+G23+G30+G25</f>
        <v>268400</v>
      </c>
      <c r="H5" s="222">
        <f>H6+H12+H15+H19+H23+H25+H30</f>
        <v>324100</v>
      </c>
      <c r="I5" s="210">
        <f aca="true" t="shared" si="0" ref="I5:I31">G5-H5</f>
        <v>-55700</v>
      </c>
    </row>
    <row r="6" spans="1:12" ht="30">
      <c r="A6" s="10"/>
      <c r="B6" s="10"/>
      <c r="C6" s="10">
        <v>411</v>
      </c>
      <c r="D6" s="10"/>
      <c r="E6" s="10"/>
      <c r="F6" s="11" t="s">
        <v>89</v>
      </c>
      <c r="G6" s="21">
        <f>G7+G8+G9+G10+G11</f>
        <v>56100</v>
      </c>
      <c r="H6" s="199">
        <f>H11+H10+H9+H8+H7</f>
        <v>65800</v>
      </c>
      <c r="I6" s="145">
        <f t="shared" si="0"/>
        <v>-9700</v>
      </c>
      <c r="L6" s="197"/>
    </row>
    <row r="7" spans="1:9" ht="12.75">
      <c r="A7" s="12"/>
      <c r="B7" s="12"/>
      <c r="C7" s="12"/>
      <c r="D7" s="23" t="s">
        <v>90</v>
      </c>
      <c r="E7" s="12"/>
      <c r="F7" s="22" t="s">
        <v>91</v>
      </c>
      <c r="G7" s="70">
        <v>34000</v>
      </c>
      <c r="H7" s="200">
        <v>50000</v>
      </c>
      <c r="I7" s="158">
        <f t="shared" si="0"/>
        <v>-16000</v>
      </c>
    </row>
    <row r="8" spans="1:9" ht="12.75">
      <c r="A8" s="12"/>
      <c r="B8" s="12"/>
      <c r="C8" s="12"/>
      <c r="D8" s="23" t="s">
        <v>94</v>
      </c>
      <c r="E8" s="12"/>
      <c r="F8" s="22" t="s">
        <v>92</v>
      </c>
      <c r="G8" s="70">
        <v>4500</v>
      </c>
      <c r="H8" s="201">
        <v>1500</v>
      </c>
      <c r="I8" s="158">
        <f t="shared" si="0"/>
        <v>3000</v>
      </c>
    </row>
    <row r="9" spans="1:9" ht="12.75">
      <c r="A9" s="12"/>
      <c r="B9" s="12"/>
      <c r="C9" s="12"/>
      <c r="D9" s="23" t="s">
        <v>95</v>
      </c>
      <c r="E9" s="12"/>
      <c r="F9" s="22" t="s">
        <v>93</v>
      </c>
      <c r="G9" s="70">
        <v>12000</v>
      </c>
      <c r="H9" s="200">
        <v>10000</v>
      </c>
      <c r="I9" s="158">
        <f t="shared" si="0"/>
        <v>2000</v>
      </c>
    </row>
    <row r="10" spans="1:9" ht="12.75">
      <c r="A10" s="12"/>
      <c r="B10" s="12"/>
      <c r="C10" s="12"/>
      <c r="D10" s="23" t="s">
        <v>96</v>
      </c>
      <c r="E10" s="12"/>
      <c r="F10" s="22" t="s">
        <v>98</v>
      </c>
      <c r="G10" s="70">
        <v>5000</v>
      </c>
      <c r="H10" s="200">
        <v>4000</v>
      </c>
      <c r="I10" s="158">
        <f t="shared" si="0"/>
        <v>1000</v>
      </c>
    </row>
    <row r="11" spans="1:9" ht="12.75">
      <c r="A11" s="12"/>
      <c r="B11" s="12"/>
      <c r="C11" s="12"/>
      <c r="D11" s="23" t="s">
        <v>97</v>
      </c>
      <c r="E11" s="12"/>
      <c r="F11" s="22" t="s">
        <v>99</v>
      </c>
      <c r="G11" s="70">
        <v>600</v>
      </c>
      <c r="H11" s="200">
        <v>300</v>
      </c>
      <c r="I11" s="158">
        <f t="shared" si="0"/>
        <v>300</v>
      </c>
    </row>
    <row r="12" spans="1:9" ht="15">
      <c r="A12" s="12"/>
      <c r="B12" s="12"/>
      <c r="C12" s="12">
        <v>412</v>
      </c>
      <c r="D12" s="23"/>
      <c r="E12" s="12"/>
      <c r="F12" s="63" t="s">
        <v>100</v>
      </c>
      <c r="G12" s="21">
        <f>G14</f>
        <v>1000</v>
      </c>
      <c r="H12" s="199">
        <f>H13</f>
        <v>3000</v>
      </c>
      <c r="I12" s="145">
        <f t="shared" si="0"/>
        <v>-2000</v>
      </c>
    </row>
    <row r="13" spans="1:11" ht="14.25">
      <c r="A13" s="12"/>
      <c r="B13" s="12"/>
      <c r="C13" s="12"/>
      <c r="D13" s="12" t="s">
        <v>103</v>
      </c>
      <c r="E13" s="12"/>
      <c r="F13" s="131" t="s">
        <v>241</v>
      </c>
      <c r="G13" s="19">
        <f>G14</f>
        <v>1000</v>
      </c>
      <c r="H13" s="202">
        <f>H14</f>
        <v>3000</v>
      </c>
      <c r="I13" s="152">
        <f t="shared" si="0"/>
        <v>-2000</v>
      </c>
      <c r="K13" s="197"/>
    </row>
    <row r="14" spans="1:9" ht="12.75">
      <c r="A14" s="12"/>
      <c r="B14" s="12"/>
      <c r="C14" s="12"/>
      <c r="D14" s="23"/>
      <c r="E14" s="126" t="s">
        <v>247</v>
      </c>
      <c r="F14" s="22" t="s">
        <v>241</v>
      </c>
      <c r="G14" s="70">
        <v>1000</v>
      </c>
      <c r="H14" s="200">
        <v>3000</v>
      </c>
      <c r="I14" s="158">
        <f t="shared" si="0"/>
        <v>-2000</v>
      </c>
    </row>
    <row r="15" spans="1:9" ht="15">
      <c r="A15" s="10"/>
      <c r="B15" s="10"/>
      <c r="C15" s="10">
        <v>413</v>
      </c>
      <c r="D15" s="10"/>
      <c r="E15" s="10"/>
      <c r="F15" s="11" t="s">
        <v>104</v>
      </c>
      <c r="G15" s="21">
        <f>G16+G18</f>
        <v>1700</v>
      </c>
      <c r="H15" s="199">
        <f>H16+H18</f>
        <v>1700</v>
      </c>
      <c r="I15" s="145">
        <f t="shared" si="0"/>
        <v>0</v>
      </c>
    </row>
    <row r="16" spans="1:9" ht="12.75">
      <c r="A16" s="12"/>
      <c r="B16" s="12"/>
      <c r="C16" s="12"/>
      <c r="D16" s="12" t="s">
        <v>105</v>
      </c>
      <c r="E16" s="12"/>
      <c r="F16" s="13" t="s">
        <v>106</v>
      </c>
      <c r="G16" s="14">
        <f>G17</f>
        <v>1200</v>
      </c>
      <c r="H16" s="202">
        <f>H17</f>
        <v>1200</v>
      </c>
      <c r="I16" s="152">
        <f t="shared" si="0"/>
        <v>0</v>
      </c>
    </row>
    <row r="17" spans="1:9" ht="12.75">
      <c r="A17" s="4"/>
      <c r="B17" s="4"/>
      <c r="C17" s="4"/>
      <c r="D17" s="4"/>
      <c r="E17" s="4" t="s">
        <v>107</v>
      </c>
      <c r="F17" s="15" t="s">
        <v>108</v>
      </c>
      <c r="G17" s="70">
        <v>1200</v>
      </c>
      <c r="H17" s="200">
        <v>1200</v>
      </c>
      <c r="I17" s="158">
        <f t="shared" si="0"/>
        <v>0</v>
      </c>
    </row>
    <row r="18" spans="1:9" ht="12.75">
      <c r="A18" s="12"/>
      <c r="B18" s="12"/>
      <c r="C18" s="12"/>
      <c r="D18" s="23" t="s">
        <v>117</v>
      </c>
      <c r="E18" s="12"/>
      <c r="F18" s="22" t="s">
        <v>118</v>
      </c>
      <c r="G18" s="70">
        <v>500</v>
      </c>
      <c r="H18" s="200">
        <v>500</v>
      </c>
      <c r="I18" s="158">
        <f t="shared" si="0"/>
        <v>0</v>
      </c>
    </row>
    <row r="19" spans="1:9" ht="15">
      <c r="A19" s="10"/>
      <c r="B19" s="10"/>
      <c r="C19" s="10">
        <v>414</v>
      </c>
      <c r="D19" s="10"/>
      <c r="E19" s="10"/>
      <c r="F19" s="11" t="s">
        <v>119</v>
      </c>
      <c r="G19" s="21">
        <f>G20+G21+G22</f>
        <v>1500</v>
      </c>
      <c r="H19" s="199">
        <f>H22+H21+H20</f>
        <v>1500</v>
      </c>
      <c r="I19" s="145">
        <f t="shared" si="0"/>
        <v>0</v>
      </c>
    </row>
    <row r="20" spans="1:12" ht="12.75">
      <c r="A20" s="12"/>
      <c r="B20" s="12"/>
      <c r="C20" s="12"/>
      <c r="D20" s="23" t="s">
        <v>120</v>
      </c>
      <c r="E20" s="12"/>
      <c r="F20" s="22" t="s">
        <v>123</v>
      </c>
      <c r="G20" s="70">
        <v>500</v>
      </c>
      <c r="H20" s="200">
        <v>500</v>
      </c>
      <c r="I20" s="158">
        <f t="shared" si="0"/>
        <v>0</v>
      </c>
      <c r="L20" s="197"/>
    </row>
    <row r="21" spans="1:9" ht="12.75">
      <c r="A21" s="12"/>
      <c r="B21" s="12"/>
      <c r="C21" s="12"/>
      <c r="D21" s="23" t="s">
        <v>121</v>
      </c>
      <c r="E21" s="12"/>
      <c r="F21" s="22" t="s">
        <v>124</v>
      </c>
      <c r="G21" s="70">
        <v>500</v>
      </c>
      <c r="H21" s="200">
        <v>500</v>
      </c>
      <c r="I21" s="158">
        <f t="shared" si="0"/>
        <v>0</v>
      </c>
    </row>
    <row r="22" spans="1:9" ht="12.75">
      <c r="A22" s="12"/>
      <c r="B22" s="12"/>
      <c r="C22" s="12"/>
      <c r="D22" s="23" t="s">
        <v>245</v>
      </c>
      <c r="E22" s="12"/>
      <c r="F22" s="22" t="s">
        <v>246</v>
      </c>
      <c r="G22" s="70">
        <v>500</v>
      </c>
      <c r="H22" s="200">
        <v>500</v>
      </c>
      <c r="I22" s="158">
        <f t="shared" si="0"/>
        <v>0</v>
      </c>
    </row>
    <row r="23" spans="1:9" ht="15">
      <c r="A23" s="10"/>
      <c r="B23" s="10"/>
      <c r="C23" s="10">
        <v>415</v>
      </c>
      <c r="D23" s="10"/>
      <c r="E23" s="10"/>
      <c r="F23" s="11" t="s">
        <v>134</v>
      </c>
      <c r="G23" s="21">
        <f>G24</f>
        <v>100</v>
      </c>
      <c r="H23" s="199">
        <f>H24</f>
        <v>100</v>
      </c>
      <c r="I23" s="145">
        <f t="shared" si="0"/>
        <v>0</v>
      </c>
    </row>
    <row r="24" spans="1:9" ht="12.75">
      <c r="A24" s="4"/>
      <c r="B24" s="4"/>
      <c r="C24" s="4"/>
      <c r="D24" s="4"/>
      <c r="E24" s="4" t="s">
        <v>192</v>
      </c>
      <c r="F24" s="15" t="s">
        <v>139</v>
      </c>
      <c r="G24" s="68">
        <v>100</v>
      </c>
      <c r="H24" s="200">
        <v>100</v>
      </c>
      <c r="I24" s="158">
        <f t="shared" si="0"/>
        <v>0</v>
      </c>
    </row>
    <row r="25" spans="1:9" ht="15">
      <c r="A25" s="4"/>
      <c r="B25" s="4"/>
      <c r="C25" s="12">
        <v>418</v>
      </c>
      <c r="D25" s="23"/>
      <c r="E25" s="12"/>
      <c r="F25" s="11" t="s">
        <v>310</v>
      </c>
      <c r="G25" s="114">
        <f>G26</f>
        <v>200000</v>
      </c>
      <c r="H25" s="199">
        <f>H26</f>
        <v>250000</v>
      </c>
      <c r="I25" s="145">
        <f t="shared" si="0"/>
        <v>-50000</v>
      </c>
    </row>
    <row r="26" spans="1:9" ht="12.75">
      <c r="A26" s="4"/>
      <c r="B26" s="4"/>
      <c r="C26" s="12"/>
      <c r="D26" s="23" t="s">
        <v>311</v>
      </c>
      <c r="E26" s="12"/>
      <c r="F26" s="22" t="s">
        <v>312</v>
      </c>
      <c r="G26" s="137">
        <f>G29+G27</f>
        <v>200000</v>
      </c>
      <c r="H26" s="202">
        <f>H27+H29+H28</f>
        <v>250000</v>
      </c>
      <c r="I26" s="152">
        <f t="shared" si="0"/>
        <v>-50000</v>
      </c>
    </row>
    <row r="27" spans="1:9" ht="12.75">
      <c r="A27" s="4"/>
      <c r="B27" s="4"/>
      <c r="C27" s="12"/>
      <c r="D27" s="23"/>
      <c r="E27" s="23" t="s">
        <v>314</v>
      </c>
      <c r="F27" s="22" t="s">
        <v>315</v>
      </c>
      <c r="G27" s="70">
        <v>200000</v>
      </c>
      <c r="H27" s="201">
        <v>200000</v>
      </c>
      <c r="I27" s="158">
        <f t="shared" si="0"/>
        <v>0</v>
      </c>
    </row>
    <row r="28" spans="1:9" ht="25.5">
      <c r="A28" s="4"/>
      <c r="B28" s="4"/>
      <c r="C28" s="4"/>
      <c r="D28" s="4"/>
      <c r="E28" s="23" t="s">
        <v>313</v>
      </c>
      <c r="F28" s="22" t="s">
        <v>270</v>
      </c>
      <c r="G28" s="68">
        <v>20000</v>
      </c>
      <c r="H28" s="200">
        <v>20000</v>
      </c>
      <c r="I28" s="158">
        <f>G28-H28</f>
        <v>0</v>
      </c>
    </row>
    <row r="29" spans="1:9" ht="12.75">
      <c r="A29" s="4"/>
      <c r="B29" s="4"/>
      <c r="C29" s="4"/>
      <c r="D29" s="4"/>
      <c r="E29" s="23" t="s">
        <v>316</v>
      </c>
      <c r="F29" s="22" t="s">
        <v>384</v>
      </c>
      <c r="G29" s="68">
        <v>0</v>
      </c>
      <c r="H29" s="200">
        <v>30000</v>
      </c>
      <c r="I29" s="158">
        <f t="shared" si="0"/>
        <v>-30000</v>
      </c>
    </row>
    <row r="30" spans="1:9" ht="15">
      <c r="A30" s="4"/>
      <c r="B30" s="4"/>
      <c r="C30" s="62">
        <v>419</v>
      </c>
      <c r="D30" s="4"/>
      <c r="E30" s="4"/>
      <c r="F30" s="11" t="s">
        <v>172</v>
      </c>
      <c r="G30" s="133">
        <f>SUM(G31)</f>
        <v>8000</v>
      </c>
      <c r="H30" s="199">
        <f>H31</f>
        <v>2000</v>
      </c>
      <c r="I30" s="145">
        <f t="shared" si="0"/>
        <v>6000</v>
      </c>
    </row>
    <row r="31" spans="1:9" ht="12.75">
      <c r="A31" s="12"/>
      <c r="B31" s="12"/>
      <c r="C31" s="12"/>
      <c r="D31" s="12">
        <v>4191</v>
      </c>
      <c r="E31" s="12"/>
      <c r="F31" s="22" t="s">
        <v>271</v>
      </c>
      <c r="G31" s="138">
        <v>8000</v>
      </c>
      <c r="H31" s="200">
        <v>2000</v>
      </c>
      <c r="I31" s="158">
        <f t="shared" si="0"/>
        <v>6000</v>
      </c>
    </row>
    <row r="33" spans="1:7" ht="12.75">
      <c r="A33" s="51"/>
      <c r="B33" s="51"/>
      <c r="C33" s="51"/>
      <c r="D33" s="51"/>
      <c r="E33" s="51"/>
      <c r="F33" s="134"/>
      <c r="G33" s="135"/>
    </row>
    <row r="34" spans="1:7" ht="12.75">
      <c r="A34" s="51"/>
      <c r="B34" s="51"/>
      <c r="C34" s="51"/>
      <c r="D34" s="51"/>
      <c r="E34" s="51"/>
      <c r="F34" s="134"/>
      <c r="G34" s="135"/>
    </row>
    <row r="35" spans="1:7" ht="12.75">
      <c r="A35" s="51"/>
      <c r="B35" s="51"/>
      <c r="C35" s="51"/>
      <c r="D35" s="51"/>
      <c r="E35" s="51"/>
      <c r="F35" s="134"/>
      <c r="G35" s="135"/>
    </row>
    <row r="36" spans="1:7" ht="12.75">
      <c r="A36" s="51"/>
      <c r="B36" s="51"/>
      <c r="C36" s="51"/>
      <c r="D36" s="51"/>
      <c r="E36" s="51"/>
      <c r="F36" s="134"/>
      <c r="G36" s="13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7"/>
  <sheetViews>
    <sheetView zoomScalePageLayoutView="0" workbookViewId="0" topLeftCell="H114">
      <selection activeCell="S7" sqref="S7"/>
    </sheetView>
  </sheetViews>
  <sheetFormatPr defaultColWidth="9.140625" defaultRowHeight="12.75"/>
  <cols>
    <col min="1" max="1" width="6.7109375" style="1" customWidth="1"/>
    <col min="2" max="2" width="6.00390625" style="1" customWidth="1"/>
    <col min="3" max="3" width="6.7109375" style="1" customWidth="1"/>
    <col min="4" max="4" width="7.00390625" style="1" customWidth="1"/>
    <col min="5" max="5" width="9.7109375" style="1" customWidth="1"/>
    <col min="6" max="6" width="39.7109375" style="2" customWidth="1"/>
    <col min="7" max="7" width="19.7109375" style="0" customWidth="1"/>
    <col min="8" max="8" width="20.28125" style="0" customWidth="1"/>
    <col min="9" max="9" width="22.8515625" style="0" customWidth="1"/>
    <col min="10" max="10" width="13.421875" style="0" bestFit="1" customWidth="1"/>
    <col min="12" max="12" width="15.00390625" style="0" customWidth="1"/>
    <col min="13" max="13" width="14.57421875" style="0" bestFit="1" customWidth="1"/>
    <col min="15" max="16" width="14.57421875" style="0" bestFit="1" customWidth="1"/>
    <col min="18" max="19" width="14.57421875" style="0" bestFit="1" customWidth="1"/>
  </cols>
  <sheetData>
    <row r="1" spans="1:7" ht="20.25">
      <c r="A1" s="251" t="s">
        <v>86</v>
      </c>
      <c r="B1" s="251"/>
      <c r="C1" s="251"/>
      <c r="D1" s="251"/>
      <c r="E1" s="251"/>
      <c r="F1" s="251"/>
      <c r="G1" s="251"/>
    </row>
    <row r="2" ht="12.75" customHeight="1"/>
    <row r="3" spans="1:16" ht="6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6" t="s">
        <v>5</v>
      </c>
      <c r="G3" s="12" t="s">
        <v>6</v>
      </c>
      <c r="H3" s="151">
        <v>2023</v>
      </c>
      <c r="I3" s="151" t="s">
        <v>373</v>
      </c>
      <c r="L3" s="41"/>
      <c r="P3" s="197"/>
    </row>
    <row r="4" spans="1:9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16"/>
      <c r="G4" s="4">
        <v>7</v>
      </c>
      <c r="H4" s="4">
        <v>8</v>
      </c>
      <c r="I4" s="4">
        <v>9</v>
      </c>
    </row>
    <row r="5" spans="1:12" ht="18">
      <c r="A5" s="6">
        <v>4</v>
      </c>
      <c r="B5" s="6"/>
      <c r="C5" s="6"/>
      <c r="D5" s="6"/>
      <c r="E5" s="6"/>
      <c r="F5" s="7" t="s">
        <v>87</v>
      </c>
      <c r="G5" s="172">
        <f>G6+G73+G79+G103+G110+G115</f>
        <v>3738100</v>
      </c>
      <c r="H5" s="172">
        <f>H6+H73+H79+H103+H110+H115</f>
        <v>3950000</v>
      </c>
      <c r="I5" s="172">
        <f>I6+I73+I79+I103+I110+I115</f>
        <v>-211900</v>
      </c>
      <c r="J5" s="41"/>
      <c r="L5" s="188">
        <f>'Skupštinska služba'!H5+'Služba predsjednika opštine'!H5+Sekretarijat!H5+'Komunalna policija'!H4+'Služba zaštite'!H4+'Uprava  lokalnih javnih prihoda'!H6+'Služba glavnog administratora'!H6+'Sekretarijat za uređenje prosto'!H4+'Služba za poljoprivredu'!H4</f>
        <v>3950000</v>
      </c>
    </row>
    <row r="6" spans="1:12" ht="15.75">
      <c r="A6" s="8"/>
      <c r="B6" s="8">
        <v>41</v>
      </c>
      <c r="C6" s="8"/>
      <c r="D6" s="8"/>
      <c r="E6" s="8"/>
      <c r="F6" s="9" t="s">
        <v>88</v>
      </c>
      <c r="G6" s="155">
        <f>G7+G13+G18+G32+G48+G56+G65+G58</f>
        <v>1146600</v>
      </c>
      <c r="H6" s="155">
        <f>H7+H13+H18+H32+H48+H56+H65+H58</f>
        <v>1296500</v>
      </c>
      <c r="I6" s="155">
        <f>G6-H6</f>
        <v>-149900</v>
      </c>
      <c r="L6" s="45"/>
    </row>
    <row r="7" spans="1:19" ht="30">
      <c r="A7" s="10"/>
      <c r="B7" s="10"/>
      <c r="C7" s="10">
        <v>411</v>
      </c>
      <c r="D7" s="10"/>
      <c r="E7" s="10"/>
      <c r="F7" s="11" t="s">
        <v>89</v>
      </c>
      <c r="G7" s="176">
        <f>G8+G9+G10+G11+G12</f>
        <v>572100</v>
      </c>
      <c r="H7" s="176">
        <f>H8+H9+H10+H11+H12</f>
        <v>646700</v>
      </c>
      <c r="I7" s="136">
        <f>I8+I9+I10+I11+I12</f>
        <v>-74600</v>
      </c>
      <c r="J7" s="41"/>
      <c r="L7" s="45"/>
      <c r="M7" s="197"/>
      <c r="O7" s="197"/>
      <c r="S7" s="41"/>
    </row>
    <row r="8" spans="1:10" ht="12.75">
      <c r="A8" s="12"/>
      <c r="B8" s="12"/>
      <c r="C8" s="12"/>
      <c r="D8" s="23" t="s">
        <v>90</v>
      </c>
      <c r="E8" s="12"/>
      <c r="F8" s="22" t="s">
        <v>91</v>
      </c>
      <c r="G8" s="70">
        <f>SUM('Skupštinska služba'!G8+'Služba predsjednika opštine'!G8+Sekretarijat!G8+'Komunalna policija'!G7+'Služba zaštite'!G7+'Uprava  lokalnih javnih prihoda'!G9+'Služba glavnog administratora'!G9+'Sekretarijat za uređenje prosto'!G7+'Služba za poljoprivredu'!G7)</f>
        <v>349000</v>
      </c>
      <c r="H8" s="182">
        <f>'Skupštinska služba'!H8+'Služba predsjednika opštine'!H8+Sekretarijat!H8+'Komunalna policija'!H7+'Služba zaštite'!H7+'Uprava  lokalnih javnih prihoda'!H9+'Služba glavnog administratora'!H9+'Sekretarijat za uređenje prosto'!H7+'Služba za poljoprivredu'!H7</f>
        <v>491000</v>
      </c>
      <c r="I8" s="141">
        <f>G8-H8</f>
        <v>-142000</v>
      </c>
      <c r="J8" s="41"/>
    </row>
    <row r="9" spans="1:12" ht="12.75">
      <c r="A9" s="12"/>
      <c r="B9" s="12"/>
      <c r="C9" s="12"/>
      <c r="D9" s="23" t="s">
        <v>94</v>
      </c>
      <c r="E9" s="12"/>
      <c r="F9" s="22" t="s">
        <v>92</v>
      </c>
      <c r="G9" s="70">
        <f>SUM('Skupštinska služba'!G9+'Služba predsjednika opštine'!G9+Sekretarijat!G9+'Komunalna policija'!G8+'Služba zaštite'!G8+'Uprava  lokalnih javnih prihoda'!G10+'Služba glavnog administratora'!G10+'Sekretarijat za uređenje prosto'!G8+'Služba za poljoprivredu'!G8)</f>
        <v>47450</v>
      </c>
      <c r="H9" s="182">
        <f>'Skupštinska služba'!H9+'Služba predsjednika opštine'!H9+Sekretarijat!H9+'Komunalna policija'!H8+'Služba zaštite'!H8+'Uprava  lokalnih javnih prihoda'!H10+'Služba glavnog administratora'!H10+'Sekretarijat za uređenje prosto'!H8+'Služba za poljoprivredu'!H8</f>
        <v>19900</v>
      </c>
      <c r="I9" s="141">
        <f>G9-H9</f>
        <v>27550</v>
      </c>
      <c r="J9" s="41"/>
      <c r="L9" s="197"/>
    </row>
    <row r="10" spans="1:15" ht="12.75">
      <c r="A10" s="12"/>
      <c r="B10" s="12"/>
      <c r="C10" s="12"/>
      <c r="D10" s="23" t="s">
        <v>95</v>
      </c>
      <c r="E10" s="12"/>
      <c r="F10" s="22" t="s">
        <v>93</v>
      </c>
      <c r="G10" s="70">
        <f>SUM('Skupštinska služba'!G10+'Služba predsjednika opštine'!G10+Sekretarijat!G10+'Komunalna policija'!G9+'Služba zaštite'!G9+'Uprava  lokalnih javnih prihoda'!G11+'Služba glavnog administratora'!G11+'Sekretarijat za uređenje prosto'!G9+'Služba za poljoprivredu'!G9)</f>
        <v>124200</v>
      </c>
      <c r="H10" s="182">
        <f>'Skupštinska služba'!H10+'Služba predsjednika opštine'!H10+Sekretarijat!H10+'Komunalna policija'!H9+'Služba zaštite'!H9+'Uprava  lokalnih javnih prihoda'!H11+'Služba glavnog administratora'!H11+'Sekretarijat za uređenje prosto'!H9+'Služba za poljoprivredu'!H9</f>
        <v>95200</v>
      </c>
      <c r="I10" s="141">
        <f>G10-H10</f>
        <v>29000</v>
      </c>
      <c r="J10" s="41"/>
      <c r="O10" s="197"/>
    </row>
    <row r="11" spans="1:10" ht="12.75">
      <c r="A11" s="12"/>
      <c r="B11" s="12"/>
      <c r="C11" s="12"/>
      <c r="D11" s="23" t="s">
        <v>96</v>
      </c>
      <c r="E11" s="12"/>
      <c r="F11" s="22" t="s">
        <v>98</v>
      </c>
      <c r="G11" s="70">
        <f>SUM('Skupštinska služba'!G11+'Služba predsjednika opštine'!G11+Sekretarijat!G11+'Komunalna policija'!G10+'Služba zaštite'!G10+'Uprava  lokalnih javnih prihoda'!G12+'Služba glavnog administratora'!G12+'Sekretarijat za uređenje prosto'!G10+'Služba za poljoprivredu'!G10)</f>
        <v>44800</v>
      </c>
      <c r="H11" s="182">
        <f>'Skupštinska služba'!H11+'Služba predsjednika opštine'!H11+Sekretarijat!H11+'Komunalna policija'!H10+'Služba zaštite'!H10+'Uprava  lokalnih javnih prihoda'!H12+'Služba glavnog administratora'!H12+'Sekretarijat za uređenje prosto'!H10+'Služba za poljoprivredu'!H10</f>
        <v>37200</v>
      </c>
      <c r="I11" s="141">
        <f>G11-H11</f>
        <v>7600</v>
      </c>
      <c r="J11" s="41"/>
    </row>
    <row r="12" spans="1:9" ht="12.75">
      <c r="A12" s="12"/>
      <c r="B12" s="12"/>
      <c r="C12" s="12"/>
      <c r="D12" s="23" t="s">
        <v>97</v>
      </c>
      <c r="E12" s="12"/>
      <c r="F12" s="22" t="s">
        <v>99</v>
      </c>
      <c r="G12" s="70">
        <f>'Skupštinska služba'!G12+'Služba predsjednika opštine'!G12+Sekretarijat!G12+'Komunalna policija'!G11+'Služba zaštite'!G11+'Uprava  lokalnih javnih prihoda'!G13+'Služba glavnog administratora'!G13+'Sekretarijat za uređenje prosto'!G11+'Služba za poljoprivredu'!G11</f>
        <v>6650</v>
      </c>
      <c r="H12" s="182">
        <f>'Skupštinska služba'!H12+'Služba predsjednika opštine'!H12+Sekretarijat!H12+'Komunalna policija'!H11+'Služba zaštite'!H11+'Uprava  lokalnih javnih prihoda'!H13+'Služba glavnog administratora'!H13+'Sekretarijat za uređenje prosto'!H11+'Služba za poljoprivredu'!H11</f>
        <v>3400</v>
      </c>
      <c r="I12" s="141">
        <f>G12-H12</f>
        <v>3250</v>
      </c>
    </row>
    <row r="13" spans="1:18" ht="15">
      <c r="A13" s="10"/>
      <c r="B13" s="10"/>
      <c r="C13" s="10">
        <v>412</v>
      </c>
      <c r="D13" s="10"/>
      <c r="E13" s="10"/>
      <c r="F13" s="40" t="s">
        <v>171</v>
      </c>
      <c r="G13" s="228">
        <f>G14+G15</f>
        <v>40500</v>
      </c>
      <c r="H13" s="229">
        <f>H14+H15</f>
        <v>51900</v>
      </c>
      <c r="I13" s="148">
        <f>I14+I15+I16+I17</f>
        <v>-11400</v>
      </c>
      <c r="L13" s="197"/>
      <c r="R13" s="41"/>
    </row>
    <row r="14" spans="1:15" ht="12.75">
      <c r="A14" s="12"/>
      <c r="B14" s="12"/>
      <c r="C14" s="12"/>
      <c r="D14" s="23" t="s">
        <v>101</v>
      </c>
      <c r="E14" s="12"/>
      <c r="F14" s="22" t="s">
        <v>102</v>
      </c>
      <c r="G14" s="70">
        <f>'Skupštinska služba'!G14</f>
        <v>24000</v>
      </c>
      <c r="H14" s="144">
        <f>'Skupštinska služba'!H14</f>
        <v>24000</v>
      </c>
      <c r="I14" s="141">
        <f>G14-H14</f>
        <v>0</v>
      </c>
      <c r="O14" s="197"/>
    </row>
    <row r="15" spans="1:12" ht="12.75">
      <c r="A15" s="12"/>
      <c r="B15" s="12"/>
      <c r="C15" s="12"/>
      <c r="D15" s="23" t="s">
        <v>103</v>
      </c>
      <c r="E15" s="23"/>
      <c r="F15" s="13" t="s">
        <v>48</v>
      </c>
      <c r="G15" s="67">
        <f>G16+G17</f>
        <v>16500</v>
      </c>
      <c r="H15" s="179">
        <f>H16+H17</f>
        <v>27900</v>
      </c>
      <c r="I15" s="227"/>
      <c r="J15" s="56"/>
      <c r="K15" s="56"/>
      <c r="L15" s="95"/>
    </row>
    <row r="16" spans="1:12" ht="12.75">
      <c r="A16" s="12"/>
      <c r="B16" s="12"/>
      <c r="C16" s="12"/>
      <c r="D16" s="23"/>
      <c r="E16" s="23" t="s">
        <v>244</v>
      </c>
      <c r="F16" s="22" t="s">
        <v>48</v>
      </c>
      <c r="G16" s="70">
        <f>'Skupštinska služba'!G16+'Služba predsjednika opštine'!G15+Sekretarijat!G15+'Komunalna policija'!G14+'Služba zaštite'!G14+'Uprava  lokalnih javnih prihoda'!G16+'Sekretarijat za uređenje prosto'!G13+'Služba za poljoprivredu'!G13</f>
        <v>13500</v>
      </c>
      <c r="H16" s="144">
        <f>'Skupštinska služba'!H16+'Služba predsjednika opštine'!H15+Sekretarijat!H15+'Komunalna policija'!H14+'Služba zaštite'!H14+'Uprava  lokalnih javnih prihoda'!H16+'Sekretarijat za uređenje prosto'!H14+'Služba za poljoprivredu'!H14</f>
        <v>22500</v>
      </c>
      <c r="I16" s="142">
        <f>G16-H16</f>
        <v>-9000</v>
      </c>
      <c r="J16" s="56"/>
      <c r="K16" s="56"/>
      <c r="L16" s="95"/>
    </row>
    <row r="17" spans="1:12" ht="12.75">
      <c r="A17" s="12"/>
      <c r="B17" s="12"/>
      <c r="C17" s="12"/>
      <c r="D17" s="23"/>
      <c r="E17" s="23" t="s">
        <v>297</v>
      </c>
      <c r="F17" s="22" t="s">
        <v>298</v>
      </c>
      <c r="G17" s="70">
        <f>Sekretarijat!G16</f>
        <v>3000</v>
      </c>
      <c r="H17" s="144">
        <f>Sekretarijat!H16</f>
        <v>5400</v>
      </c>
      <c r="I17" s="142">
        <f>G17-H17</f>
        <v>-2400</v>
      </c>
      <c r="J17" s="56"/>
      <c r="K17" s="56"/>
      <c r="L17" s="95"/>
    </row>
    <row r="18" spans="1:15" ht="15">
      <c r="A18" s="10"/>
      <c r="B18" s="10"/>
      <c r="C18" s="10">
        <v>413</v>
      </c>
      <c r="D18" s="10"/>
      <c r="E18" s="10"/>
      <c r="F18" s="11" t="s">
        <v>104</v>
      </c>
      <c r="G18" s="229">
        <f>G19+G27</f>
        <v>120400</v>
      </c>
      <c r="H18" s="181">
        <f>H19+H27</f>
        <v>142900</v>
      </c>
      <c r="I18" s="148">
        <f>I19+I20+I21+I22+I23+I24+I25+I26+I27+I28+I29+I30+I31</f>
        <v>-22500</v>
      </c>
      <c r="J18" s="41"/>
      <c r="O18" s="197"/>
    </row>
    <row r="19" spans="1:9" ht="12.75">
      <c r="A19" s="12"/>
      <c r="B19" s="12"/>
      <c r="C19" s="12"/>
      <c r="D19" s="12" t="s">
        <v>105</v>
      </c>
      <c r="E19" s="12"/>
      <c r="F19" s="13" t="s">
        <v>106</v>
      </c>
      <c r="G19" s="119">
        <f>G20+G21+G22+G23+G24+G25+G26</f>
        <v>19700</v>
      </c>
      <c r="H19" s="179">
        <f>H26+H25+H24+H23+H22+H21+H20</f>
        <v>24200</v>
      </c>
      <c r="I19" s="140"/>
    </row>
    <row r="20" spans="1:12" ht="12.75">
      <c r="A20" s="4"/>
      <c r="B20" s="4"/>
      <c r="C20" s="4"/>
      <c r="D20" s="4"/>
      <c r="E20" s="4" t="s">
        <v>107</v>
      </c>
      <c r="F20" s="15" t="s">
        <v>108</v>
      </c>
      <c r="G20" s="68">
        <f>'Skupštinska služba'!G19+'Služba predsjednika opštine'!G18+Sekretarijat!G19+'Komunalna policija'!G17+'Služba zaštite'!G17+'Uprava  lokalnih javnih prihoda'!G19+'Služba glavnog administratora'!G16+'Sekretarijat za uređenje prosto'!G17+'Služba za poljoprivredu'!G17</f>
        <v>9700</v>
      </c>
      <c r="H20" s="144">
        <f>'Skupštinska služba'!H19+'Služba predsjednika opštine'!H18+Sekretarijat!H19+'Komunalna policija'!H17+'Služba zaštite'!H17+'Uprava  lokalnih javnih prihoda'!H19+'Služba glavnog administratora'!H16+'Sekretarijat za uređenje prosto'!H17+'Služba za poljoprivredu'!H17</f>
        <v>10700</v>
      </c>
      <c r="I20" s="141">
        <f aca="true" t="shared" si="0" ref="I20:I26">G20-H20</f>
        <v>-1000</v>
      </c>
      <c r="L20" s="197"/>
    </row>
    <row r="21" spans="1:9" ht="12.75">
      <c r="A21" s="4"/>
      <c r="B21" s="4"/>
      <c r="C21" s="4"/>
      <c r="D21" s="4"/>
      <c r="E21" s="4" t="s">
        <v>110</v>
      </c>
      <c r="F21" s="15" t="s">
        <v>109</v>
      </c>
      <c r="G21" s="68">
        <f>Sekretarijat!G20</f>
        <v>1000</v>
      </c>
      <c r="H21" s="144">
        <f>Sekretarijat!H20</f>
        <v>1000</v>
      </c>
      <c r="I21" s="141">
        <f t="shared" si="0"/>
        <v>0</v>
      </c>
    </row>
    <row r="22" spans="1:9" ht="12.75">
      <c r="A22" s="4"/>
      <c r="B22" s="4"/>
      <c r="C22" s="4"/>
      <c r="D22" s="4"/>
      <c r="E22" s="4" t="s">
        <v>238</v>
      </c>
      <c r="F22" s="15" t="s">
        <v>248</v>
      </c>
      <c r="G22" s="68">
        <f>'Komunalna policija'!G18</f>
        <v>1500</v>
      </c>
      <c r="H22" s="144">
        <f>'Komunalna policija'!H18</f>
        <v>1000</v>
      </c>
      <c r="I22" s="141">
        <f t="shared" si="0"/>
        <v>500</v>
      </c>
    </row>
    <row r="23" spans="1:12" ht="12.75">
      <c r="A23" s="4"/>
      <c r="B23" s="4"/>
      <c r="C23" s="4"/>
      <c r="D23" s="4"/>
      <c r="E23" s="23" t="s">
        <v>249</v>
      </c>
      <c r="F23" s="15" t="s">
        <v>111</v>
      </c>
      <c r="G23" s="68">
        <f>Sekretarijat!G21+'Služba predsjednika opštine'!G19</f>
        <v>3000</v>
      </c>
      <c r="H23" s="144">
        <f>'Služba predsjednika opštine'!H19+Sekretarijat!H21</f>
        <v>7000</v>
      </c>
      <c r="I23" s="141">
        <f t="shared" si="0"/>
        <v>-4000</v>
      </c>
      <c r="L23" s="197"/>
    </row>
    <row r="24" spans="1:9" ht="12.75">
      <c r="A24" s="4"/>
      <c r="B24" s="4"/>
      <c r="C24" s="4"/>
      <c r="D24" s="4"/>
      <c r="E24" s="23" t="s">
        <v>299</v>
      </c>
      <c r="F24" s="15" t="s">
        <v>326</v>
      </c>
      <c r="G24" s="68">
        <f>Sekretarijat!G22</f>
        <v>1000</v>
      </c>
      <c r="H24" s="144">
        <f>Sekretarijat!H22</f>
        <v>1000</v>
      </c>
      <c r="I24" s="141">
        <f t="shared" si="0"/>
        <v>0</v>
      </c>
    </row>
    <row r="25" spans="1:9" ht="12.75">
      <c r="A25" s="4"/>
      <c r="B25" s="4"/>
      <c r="C25" s="4"/>
      <c r="D25" s="4"/>
      <c r="E25" s="23" t="s">
        <v>301</v>
      </c>
      <c r="F25" s="15" t="s">
        <v>302</v>
      </c>
      <c r="G25" s="68">
        <f>Sekretarijat!G23</f>
        <v>500</v>
      </c>
      <c r="H25" s="144">
        <f>Sekretarijat!H23</f>
        <v>500</v>
      </c>
      <c r="I25" s="141">
        <f t="shared" si="0"/>
        <v>0</v>
      </c>
    </row>
    <row r="26" spans="1:9" ht="25.5">
      <c r="A26" s="12"/>
      <c r="B26" s="12"/>
      <c r="C26" s="12"/>
      <c r="D26" s="23" t="s">
        <v>112</v>
      </c>
      <c r="E26" s="12"/>
      <c r="F26" s="22" t="s">
        <v>292</v>
      </c>
      <c r="G26" s="70">
        <f>'Skupštinska služba'!G20</f>
        <v>3000</v>
      </c>
      <c r="H26" s="144">
        <f>'Skupštinska služba'!H20</f>
        <v>3000</v>
      </c>
      <c r="I26" s="141">
        <f t="shared" si="0"/>
        <v>0</v>
      </c>
    </row>
    <row r="27" spans="1:12" ht="12.75">
      <c r="A27" s="12"/>
      <c r="B27" s="12"/>
      <c r="C27" s="12"/>
      <c r="D27" s="12" t="s">
        <v>113</v>
      </c>
      <c r="E27" s="12"/>
      <c r="F27" s="13" t="s">
        <v>114</v>
      </c>
      <c r="G27" s="119">
        <f>G28+G29+G30+G31</f>
        <v>100700</v>
      </c>
      <c r="H27" s="180">
        <f>H31+H30+H29+H28</f>
        <v>118700</v>
      </c>
      <c r="I27" s="140"/>
      <c r="L27" s="197"/>
    </row>
    <row r="28" spans="1:19" ht="12.75">
      <c r="A28" s="4"/>
      <c r="B28" s="4"/>
      <c r="C28" s="4"/>
      <c r="D28" s="4"/>
      <c r="E28" s="4" t="s">
        <v>115</v>
      </c>
      <c r="F28" s="15" t="s">
        <v>116</v>
      </c>
      <c r="G28" s="68">
        <f>Sekretarijat!G25</f>
        <v>45000</v>
      </c>
      <c r="H28" s="144">
        <f>Sekretarijat!H25</f>
        <v>45000</v>
      </c>
      <c r="I28" s="141">
        <f>G28-H28</f>
        <v>0</v>
      </c>
      <c r="S28" s="41"/>
    </row>
    <row r="29" spans="1:9" ht="12.75">
      <c r="A29" s="12"/>
      <c r="B29" s="12"/>
      <c r="C29" s="12"/>
      <c r="D29" s="23" t="s">
        <v>117</v>
      </c>
      <c r="E29" s="12"/>
      <c r="F29" s="22" t="s">
        <v>118</v>
      </c>
      <c r="G29" s="70">
        <f>'Skupštinska služba'!G21+'Služba predsjednika opštine'!G20+Sekretarijat!G26+'Komunalna policija'!G19+'Služba zaštite'!G19+'Uprava  lokalnih javnih prihoda'!G20+'Služba glavnog administratora'!G17+'Služba za poljoprivredu'!G18+'Sekretarijat za uređenje prosto'!G18</f>
        <v>9700</v>
      </c>
      <c r="H29" s="144">
        <f>'Skupštinska služba'!H21+'Služba predsjednika opštine'!H20+Sekretarijat!H26+'Komunalna policija'!H19+'Služba zaštite'!H19+'Uprava  lokalnih javnih prihoda'!H20+'Služba glavnog administratora'!H17+'Sekretarijat za uređenje prosto'!H18+'Služba za poljoprivredu'!H18</f>
        <v>7700</v>
      </c>
      <c r="I29" s="141">
        <f>G29-H29</f>
        <v>2000</v>
      </c>
    </row>
    <row r="30" spans="1:9" ht="12.75">
      <c r="A30" s="12"/>
      <c r="B30" s="12"/>
      <c r="C30" s="12"/>
      <c r="D30" s="23"/>
      <c r="E30" s="12" t="s">
        <v>288</v>
      </c>
      <c r="F30" s="22" t="s">
        <v>327</v>
      </c>
      <c r="G30" s="70">
        <f>'Služba zaštite'!G20</f>
        <v>45000</v>
      </c>
      <c r="H30" s="144">
        <f>'Služba zaštite'!H20</f>
        <v>65000</v>
      </c>
      <c r="I30" s="141">
        <f>G30-H30</f>
        <v>-20000</v>
      </c>
    </row>
    <row r="31" spans="1:15" ht="12.75">
      <c r="A31" s="12"/>
      <c r="B31" s="12"/>
      <c r="C31" s="12"/>
      <c r="D31" s="23"/>
      <c r="E31" s="12" t="s">
        <v>289</v>
      </c>
      <c r="F31" s="22" t="s">
        <v>290</v>
      </c>
      <c r="G31" s="70">
        <f>'Služba zaštite'!G21</f>
        <v>1000</v>
      </c>
      <c r="H31" s="144">
        <f>'Služba zaštite'!H21</f>
        <v>1000</v>
      </c>
      <c r="I31" s="141">
        <f>G31-H31</f>
        <v>0</v>
      </c>
      <c r="O31" s="197"/>
    </row>
    <row r="32" spans="1:10" ht="15">
      <c r="A32" s="10"/>
      <c r="B32" s="10"/>
      <c r="C32" s="10">
        <v>414</v>
      </c>
      <c r="D32" s="10"/>
      <c r="E32" s="10"/>
      <c r="F32" s="11" t="s">
        <v>119</v>
      </c>
      <c r="G32" s="117">
        <f>G33+G34+G35+G39+G41+G42+G43</f>
        <v>90900</v>
      </c>
      <c r="H32" s="181">
        <f>H33+H34+H35+H39+H41+H42+H43+H40</f>
        <v>103300</v>
      </c>
      <c r="I32" s="148">
        <f>I33+I34+I35+I36+I37+I38+I39+I41+I42+I43+I44+I45+I46+I47</f>
        <v>-2400</v>
      </c>
      <c r="J32" s="41"/>
    </row>
    <row r="33" spans="1:13" ht="12.75">
      <c r="A33" s="12"/>
      <c r="B33" s="12"/>
      <c r="C33" s="12"/>
      <c r="D33" s="23" t="s">
        <v>120</v>
      </c>
      <c r="E33" s="12"/>
      <c r="F33" s="22" t="s">
        <v>123</v>
      </c>
      <c r="G33" s="113">
        <f>'Skupštinska služba'!G23+'Služba predsjednika opštine'!G22+Sekretarijat!G28+'Komunalna policija'!G21+'Služba zaštite'!G23+'Uprava  lokalnih javnih prihoda'!G22+'Služba glavnog administratora'!G19+'Sekretarijat za uređenje prosto'!G20+'Služba za poljoprivredu'!G20</f>
        <v>5200</v>
      </c>
      <c r="H33" s="144">
        <f>'Skupštinska služba'!H23+'Služba predsjednika opštine'!H22+Sekretarijat!H28+'Komunalna policija'!H21+'Služba zaštite'!H23+'Uprava  lokalnih javnih prihoda'!H22+'Služba glavnog administratora'!H19+'Sekretarijat za uređenje prosto'!H20+'Služba za poljoprivredu'!H20</f>
        <v>4900</v>
      </c>
      <c r="I33" s="158">
        <f>G33-H33</f>
        <v>300</v>
      </c>
      <c r="J33" s="41"/>
      <c r="M33" s="41"/>
    </row>
    <row r="34" spans="1:9" ht="12.75">
      <c r="A34" s="12"/>
      <c r="B34" s="12"/>
      <c r="C34" s="12"/>
      <c r="D34" s="23" t="s">
        <v>121</v>
      </c>
      <c r="E34" s="12"/>
      <c r="F34" s="22" t="s">
        <v>124</v>
      </c>
      <c r="G34" s="113">
        <f>SUM('Skupštinska služba'!G24+'Služba predsjednika opštine'!G23+Sekretarijat!G29+'Komunalna policija'!G22+'Služba zaštite'!G24+'Uprava  lokalnih javnih prihoda'!G23+'Služba glavnog administratora'!G20+'Sekretarijat za uređenje prosto'!G21+'Služba za poljoprivredu'!G21)</f>
        <v>4800</v>
      </c>
      <c r="H34" s="144">
        <f>'Skupštinska služba'!H24+'Služba predsjednika opštine'!H23+Sekretarijat!H29+'Komunalna policija'!H22+'Služba zaštite'!H24+'Uprava  lokalnih javnih prihoda'!H23+'Služba glavnog administratora'!H20+'Sekretarijat za uređenje prosto'!H21+'Služba za poljoprivredu'!H21</f>
        <v>4600</v>
      </c>
      <c r="I34" s="158">
        <f>G34-H34</f>
        <v>200</v>
      </c>
    </row>
    <row r="35" spans="1:19" ht="12.75">
      <c r="A35" s="12"/>
      <c r="B35" s="12"/>
      <c r="C35" s="12"/>
      <c r="D35" s="12" t="s">
        <v>122</v>
      </c>
      <c r="E35" s="12"/>
      <c r="F35" s="13" t="s">
        <v>125</v>
      </c>
      <c r="G35" s="119">
        <f>G36+G37+G38</f>
        <v>16600</v>
      </c>
      <c r="H35" s="184">
        <f>H38+H37+H36</f>
        <v>11100</v>
      </c>
      <c r="I35" s="153"/>
      <c r="S35" s="197"/>
    </row>
    <row r="36" spans="1:10" ht="12.75">
      <c r="A36" s="4"/>
      <c r="B36" s="4"/>
      <c r="C36" s="4"/>
      <c r="D36" s="4"/>
      <c r="E36" s="4" t="s">
        <v>126</v>
      </c>
      <c r="F36" s="15" t="s">
        <v>182</v>
      </c>
      <c r="G36" s="68">
        <f>'Služba predsjednika opštine'!G25</f>
        <v>600</v>
      </c>
      <c r="H36" s="144">
        <f>'Služba predsjednika opštine'!H25</f>
        <v>600</v>
      </c>
      <c r="I36" s="158">
        <f aca="true" t="shared" si="1" ref="I36:I42">G36-H36</f>
        <v>0</v>
      </c>
      <c r="J36" s="41"/>
    </row>
    <row r="37" spans="1:9" ht="12.75">
      <c r="A37" s="4"/>
      <c r="B37" s="4"/>
      <c r="C37" s="4"/>
      <c r="D37" s="4"/>
      <c r="E37" s="4" t="s">
        <v>127</v>
      </c>
      <c r="F37" s="15" t="s">
        <v>183</v>
      </c>
      <c r="G37" s="68">
        <f>'Služba predsjednika opštine'!G26</f>
        <v>7000</v>
      </c>
      <c r="H37" s="144">
        <f>'Služba predsjednika opštine'!H26</f>
        <v>7000</v>
      </c>
      <c r="I37" s="158">
        <f t="shared" si="1"/>
        <v>0</v>
      </c>
    </row>
    <row r="38" spans="1:9" ht="12.75">
      <c r="A38" s="4"/>
      <c r="B38" s="4"/>
      <c r="C38" s="4"/>
      <c r="D38" s="4"/>
      <c r="E38" s="4" t="s">
        <v>181</v>
      </c>
      <c r="F38" s="15" t="s">
        <v>128</v>
      </c>
      <c r="G38" s="68">
        <f>Sekretarijat!G31</f>
        <v>9000</v>
      </c>
      <c r="H38" s="183">
        <f>Sekretarijat!H31</f>
        <v>3500</v>
      </c>
      <c r="I38" s="158">
        <f t="shared" si="1"/>
        <v>5500</v>
      </c>
    </row>
    <row r="39" spans="1:9" s="110" customFormat="1" ht="12.75">
      <c r="A39" s="62"/>
      <c r="B39" s="62"/>
      <c r="C39" s="62"/>
      <c r="D39" s="62" t="s">
        <v>129</v>
      </c>
      <c r="E39" s="62"/>
      <c r="F39" s="107" t="s">
        <v>130</v>
      </c>
      <c r="G39" s="113">
        <f>Sekretarijat!G32</f>
        <v>3000</v>
      </c>
      <c r="H39" s="183">
        <f>Sekretarijat!H32</f>
        <v>3000</v>
      </c>
      <c r="I39" s="158">
        <f t="shared" si="1"/>
        <v>0</v>
      </c>
    </row>
    <row r="40" spans="1:9" ht="12.75">
      <c r="A40" s="4"/>
      <c r="B40" s="4"/>
      <c r="C40" s="4"/>
      <c r="D40" s="62" t="s">
        <v>385</v>
      </c>
      <c r="E40" s="106"/>
      <c r="F40" s="22" t="s">
        <v>387</v>
      </c>
      <c r="G40" s="70">
        <v>0</v>
      </c>
      <c r="H40" s="77">
        <f>SUM('Služba predsjednika opštine'!H28)</f>
        <v>10000</v>
      </c>
      <c r="I40" s="196">
        <f t="shared" si="1"/>
        <v>-10000</v>
      </c>
    </row>
    <row r="41" spans="1:9" s="110" customFormat="1" ht="12.75">
      <c r="A41" s="62"/>
      <c r="B41" s="62"/>
      <c r="C41" s="62"/>
      <c r="D41" s="62" t="s">
        <v>218</v>
      </c>
      <c r="E41" s="62"/>
      <c r="F41" s="107" t="s">
        <v>219</v>
      </c>
      <c r="G41" s="113">
        <f>'Služba predsjednika opštine'!G29+'Sekretarijat za uređenje prosto'!G22</f>
        <v>47800</v>
      </c>
      <c r="H41" s="183">
        <f>'Sekretarijat za uređenje prosto'!H23+'Služba predsjednika opštine'!H31+'Služba predsjednika opštine'!H32+'Služba predsjednika opštine'!H30</f>
        <v>53000</v>
      </c>
      <c r="I41" s="158">
        <f t="shared" si="1"/>
        <v>-5200</v>
      </c>
    </row>
    <row r="42" spans="1:9" s="110" customFormat="1" ht="12.75">
      <c r="A42" s="62"/>
      <c r="B42" s="62"/>
      <c r="C42" s="62"/>
      <c r="D42" s="62" t="s">
        <v>245</v>
      </c>
      <c r="E42" s="62"/>
      <c r="F42" s="107" t="s">
        <v>246</v>
      </c>
      <c r="G42" s="113">
        <f>'Skupštinska služba'!G25+'Služba predsjednika opštine'!G33+Sekretarijat!G33+'Komunalna policija'!G23+'Služba zaštite'!G26+'Uprava  lokalnih javnih prihoda'!G24+'Sekretarijat za uređenje prosto'!G24+'Služba za poljoprivredu'!G22</f>
        <v>5600</v>
      </c>
      <c r="H42" s="183">
        <f>'Skupštinska služba'!H25+'Služba predsjednika opštine'!H33+Sekretarijat!H33+'Komunalna policija'!H23+'Služba zaštite'!H26+'Uprava  lokalnih javnih prihoda'!H24+'Sekretarijat za uređenje prosto'!H24+'Služba za poljoprivredu'!H22</f>
        <v>5700</v>
      </c>
      <c r="I42" s="158">
        <f t="shared" si="1"/>
        <v>-100</v>
      </c>
    </row>
    <row r="43" spans="1:9" s="47" customFormat="1" ht="12.75">
      <c r="A43" s="12"/>
      <c r="B43" s="12"/>
      <c r="C43" s="12"/>
      <c r="D43" s="12" t="s">
        <v>131</v>
      </c>
      <c r="E43" s="12"/>
      <c r="F43" s="13" t="s">
        <v>132</v>
      </c>
      <c r="G43" s="119">
        <f>G44+G45+G46+G47</f>
        <v>7900</v>
      </c>
      <c r="H43" s="184">
        <f>H44+H45+H47+H46</f>
        <v>11000</v>
      </c>
      <c r="I43" s="143"/>
    </row>
    <row r="44" spans="1:12" ht="12.75">
      <c r="A44" s="12"/>
      <c r="B44" s="12"/>
      <c r="C44" s="12"/>
      <c r="D44" s="12"/>
      <c r="E44" s="4" t="s">
        <v>133</v>
      </c>
      <c r="F44" s="15" t="s">
        <v>184</v>
      </c>
      <c r="G44" s="68">
        <f>Sekretarijat!G35</f>
        <v>2500</v>
      </c>
      <c r="H44" s="144">
        <f>Sekretarijat!H35</f>
        <v>2500</v>
      </c>
      <c r="I44" s="141">
        <f>G44-H44</f>
        <v>0</v>
      </c>
      <c r="L44" s="197"/>
    </row>
    <row r="45" spans="1:9" ht="12.75">
      <c r="A45" s="12"/>
      <c r="B45" s="12"/>
      <c r="C45" s="12"/>
      <c r="D45" s="12"/>
      <c r="E45" s="4" t="s">
        <v>161</v>
      </c>
      <c r="F45" s="15" t="s">
        <v>185</v>
      </c>
      <c r="G45" s="68">
        <f>Sekretarijat!G36</f>
        <v>2400</v>
      </c>
      <c r="H45" s="144">
        <f>Sekretarijat!H36</f>
        <v>2400</v>
      </c>
      <c r="I45" s="141">
        <f>G45-H45</f>
        <v>0</v>
      </c>
    </row>
    <row r="46" spans="1:9" ht="12.75">
      <c r="A46" s="12"/>
      <c r="B46" s="12"/>
      <c r="C46" s="12"/>
      <c r="D46" s="12"/>
      <c r="E46" s="4" t="s">
        <v>254</v>
      </c>
      <c r="F46" s="15" t="s">
        <v>255</v>
      </c>
      <c r="G46" s="68">
        <f>'Služba predsjednika opštine'!G35+'Uprava  lokalnih javnih prihoda'!G26</f>
        <v>1500</v>
      </c>
      <c r="H46" s="144">
        <f>'Služba predsjednika opštine'!H35+'Uprava  lokalnih javnih prihoda'!H26</f>
        <v>4600</v>
      </c>
      <c r="I46" s="141">
        <f>G46-H46</f>
        <v>-3100</v>
      </c>
    </row>
    <row r="47" spans="1:9" ht="12.75">
      <c r="A47" s="12"/>
      <c r="B47" s="12"/>
      <c r="C47" s="12"/>
      <c r="D47" s="12"/>
      <c r="E47" s="4" t="s">
        <v>295</v>
      </c>
      <c r="F47" s="15" t="s">
        <v>296</v>
      </c>
      <c r="G47" s="68">
        <f>Sekretarijat!G37+'Uprava  lokalnih javnih prihoda'!G27</f>
        <v>1500</v>
      </c>
      <c r="H47" s="144">
        <f>Sekretarijat!H37+'Uprava  lokalnih javnih prihoda'!H27</f>
        <v>1500</v>
      </c>
      <c r="I47" s="141">
        <f>G47-H47</f>
        <v>0</v>
      </c>
    </row>
    <row r="48" spans="1:9" ht="15">
      <c r="A48" s="10"/>
      <c r="B48" s="10"/>
      <c r="C48" s="10">
        <v>415</v>
      </c>
      <c r="D48" s="10"/>
      <c r="E48" s="10"/>
      <c r="F48" s="11" t="s">
        <v>134</v>
      </c>
      <c r="G48" s="117">
        <f>G50+G51</f>
        <v>38700</v>
      </c>
      <c r="H48" s="181">
        <f>H51+H49</f>
        <v>38700</v>
      </c>
      <c r="I48" s="148">
        <f>I49+I50+I51+I52+I53+I54+I55</f>
        <v>0</v>
      </c>
    </row>
    <row r="49" spans="1:9" ht="25.5">
      <c r="A49" s="12"/>
      <c r="B49" s="12"/>
      <c r="C49" s="12"/>
      <c r="D49" s="12" t="s">
        <v>174</v>
      </c>
      <c r="E49" s="12"/>
      <c r="F49" s="13" t="s">
        <v>175</v>
      </c>
      <c r="G49" s="119">
        <f>G50</f>
        <v>5000</v>
      </c>
      <c r="H49" s="179">
        <f>H50</f>
        <v>5000</v>
      </c>
      <c r="I49" s="140"/>
    </row>
    <row r="50" spans="1:9" ht="12.75">
      <c r="A50" s="4"/>
      <c r="B50" s="4"/>
      <c r="C50" s="4"/>
      <c r="E50" s="106" t="s">
        <v>339</v>
      </c>
      <c r="F50" s="22" t="s">
        <v>175</v>
      </c>
      <c r="G50" s="70">
        <f>Sekretarijat!G39</f>
        <v>5000</v>
      </c>
      <c r="H50" s="144">
        <f>Sekretarijat!H39</f>
        <v>5000</v>
      </c>
      <c r="I50" s="141">
        <f>G50-H50</f>
        <v>0</v>
      </c>
    </row>
    <row r="51" spans="1:9" ht="12.75">
      <c r="A51" s="12"/>
      <c r="B51" s="12"/>
      <c r="C51" s="12"/>
      <c r="D51" s="12" t="s">
        <v>135</v>
      </c>
      <c r="E51" s="12"/>
      <c r="F51" s="13" t="s">
        <v>136</v>
      </c>
      <c r="G51" s="119">
        <f>G52+G53+G54+G55</f>
        <v>33700</v>
      </c>
      <c r="H51" s="179">
        <f>H55+H54+H53+H52</f>
        <v>33700</v>
      </c>
      <c r="I51" s="140"/>
    </row>
    <row r="52" spans="1:9" ht="12.75">
      <c r="A52" s="4"/>
      <c r="B52" s="4"/>
      <c r="C52" s="4"/>
      <c r="D52" s="4"/>
      <c r="E52" s="4" t="s">
        <v>137</v>
      </c>
      <c r="F52" s="15" t="s">
        <v>328</v>
      </c>
      <c r="G52" s="68">
        <f>'Služba predsjednika opštine'!G38+'Služba zaštite'!G30</f>
        <v>6000</v>
      </c>
      <c r="H52" s="144">
        <f>'Služba predsjednika opštine'!H38+'Služba zaštite'!H30</f>
        <v>6000</v>
      </c>
      <c r="I52" s="141">
        <f>G52-H52</f>
        <v>0</v>
      </c>
    </row>
    <row r="53" spans="1:9" ht="12.75">
      <c r="A53" s="4"/>
      <c r="B53" s="4"/>
      <c r="C53" s="4"/>
      <c r="D53" s="4"/>
      <c r="E53" s="4" t="s">
        <v>138</v>
      </c>
      <c r="F53" s="15" t="s">
        <v>187</v>
      </c>
      <c r="G53" s="68">
        <f>'Služba predsjednika opštine'!G39+'Služba zaštite'!G31</f>
        <v>3500</v>
      </c>
      <c r="H53" s="144">
        <f>'Služba predsjednika opštine'!H39+'Služba zaštite'!H31</f>
        <v>3500</v>
      </c>
      <c r="I53" s="141">
        <f>G53-H53</f>
        <v>0</v>
      </c>
    </row>
    <row r="54" spans="1:9" ht="12.75">
      <c r="A54" s="4"/>
      <c r="B54" s="4"/>
      <c r="C54" s="4"/>
      <c r="D54" s="4"/>
      <c r="E54" s="4" t="s">
        <v>192</v>
      </c>
      <c r="F54" s="15" t="s">
        <v>139</v>
      </c>
      <c r="G54" s="68">
        <f>'Skupštinska služba'!G28+'Služba predsjednika opštine'!G40+Sekretarijat!G40+'Komunalna policija'!G26+'Služba zaštite'!G32+'Uprava  lokalnih javnih prihoda'!G30+'Služba glavnog administratora'!G23+'Sekretarijat za uređenje prosto'!G27+'Služba za poljoprivredu'!G24</f>
        <v>4200</v>
      </c>
      <c r="H54" s="144">
        <f>'Skupštinska služba'!H28+'Služba predsjednika opštine'!H40+Sekretarijat!H40+'Komunalna policija'!H26+'Služba zaštite'!H32+'Uprava  lokalnih javnih prihoda'!H30+'Služba glavnog administratora'!H23+'Sekretarijat za uređenje prosto'!H27+'Služba za poljoprivredu'!H24</f>
        <v>4200</v>
      </c>
      <c r="I54" s="141">
        <f>G54-H54</f>
        <v>0</v>
      </c>
    </row>
    <row r="55" spans="1:9" ht="12.75">
      <c r="A55" s="4"/>
      <c r="B55" s="4"/>
      <c r="C55" s="4"/>
      <c r="D55" s="4"/>
      <c r="E55" s="4" t="s">
        <v>285</v>
      </c>
      <c r="F55" s="15" t="s">
        <v>283</v>
      </c>
      <c r="G55" s="68">
        <f>'Služba zaštite'!G29</f>
        <v>20000</v>
      </c>
      <c r="H55" s="144">
        <f>'Služba zaštite'!H29</f>
        <v>20000</v>
      </c>
      <c r="I55" s="141">
        <f>G55-H55</f>
        <v>0</v>
      </c>
    </row>
    <row r="56" spans="1:12" ht="15">
      <c r="A56" s="4"/>
      <c r="B56" s="12"/>
      <c r="C56" s="10">
        <v>417</v>
      </c>
      <c r="D56" s="23"/>
      <c r="E56" s="12"/>
      <c r="F56" s="13" t="s">
        <v>265</v>
      </c>
      <c r="G56" s="231">
        <f>G57</f>
        <v>3000</v>
      </c>
      <c r="H56" s="229">
        <f>H57</f>
        <v>3000</v>
      </c>
      <c r="I56" s="148">
        <f>I57</f>
        <v>0</v>
      </c>
      <c r="L56" s="197"/>
    </row>
    <row r="57" spans="1:9" ht="12.75">
      <c r="A57" s="4"/>
      <c r="B57" s="12"/>
      <c r="C57" s="12"/>
      <c r="D57" s="23" t="s">
        <v>266</v>
      </c>
      <c r="E57" s="12"/>
      <c r="F57" s="22" t="s">
        <v>267</v>
      </c>
      <c r="G57" s="70">
        <f>Sekretarijat!G42</f>
        <v>3000</v>
      </c>
      <c r="H57" s="120">
        <f>Sekretarijat!H42</f>
        <v>3000</v>
      </c>
      <c r="I57" s="141">
        <f>G57-H57</f>
        <v>0</v>
      </c>
    </row>
    <row r="58" spans="1:9" ht="15">
      <c r="A58" s="4"/>
      <c r="B58" s="12"/>
      <c r="C58" s="12">
        <v>418</v>
      </c>
      <c r="D58" s="62"/>
      <c r="E58" s="62"/>
      <c r="F58" s="132" t="s">
        <v>310</v>
      </c>
      <c r="G58" s="231">
        <f>G59</f>
        <v>205000</v>
      </c>
      <c r="H58" s="229">
        <f>H59</f>
        <v>275000</v>
      </c>
      <c r="I58" s="148">
        <f>I59+I60+I61+I62</f>
        <v>-20000</v>
      </c>
    </row>
    <row r="59" spans="1:9" ht="25.5">
      <c r="A59" s="4"/>
      <c r="B59" s="12"/>
      <c r="C59" s="12"/>
      <c r="D59" s="62" t="s">
        <v>311</v>
      </c>
      <c r="E59" s="62"/>
      <c r="F59" s="63" t="s">
        <v>329</v>
      </c>
      <c r="G59" s="123">
        <f>G60+G61+G62</f>
        <v>205000</v>
      </c>
      <c r="H59" s="179">
        <f>H60+H61+H62+H64+H63</f>
        <v>275000</v>
      </c>
      <c r="I59" s="140"/>
    </row>
    <row r="60" spans="1:9" ht="12.75">
      <c r="A60" s="4"/>
      <c r="B60" s="12"/>
      <c r="C60" s="12"/>
      <c r="D60" s="23"/>
      <c r="E60" s="23" t="s">
        <v>314</v>
      </c>
      <c r="F60" s="22" t="s">
        <v>330</v>
      </c>
      <c r="G60" s="70">
        <f>'Služba za poljoprivredu'!G27</f>
        <v>200000</v>
      </c>
      <c r="H60" s="120">
        <f>'Služba za poljoprivredu'!H27</f>
        <v>200000</v>
      </c>
      <c r="I60" s="141">
        <f>G60-H60</f>
        <v>0</v>
      </c>
    </row>
    <row r="61" spans="1:15" ht="25.5">
      <c r="A61" s="4"/>
      <c r="B61" s="12"/>
      <c r="C61" s="12"/>
      <c r="D61" s="23"/>
      <c r="E61" s="23" t="s">
        <v>331</v>
      </c>
      <c r="F61" s="22" t="s">
        <v>332</v>
      </c>
      <c r="G61" s="70">
        <f>'Služba za poljoprivredu'!G29</f>
        <v>0</v>
      </c>
      <c r="H61" s="120">
        <f>'Služba za poljoprivredu'!H28</f>
        <v>20000</v>
      </c>
      <c r="I61" s="141">
        <f>G61-H61</f>
        <v>-20000</v>
      </c>
      <c r="O61" s="197"/>
    </row>
    <row r="62" spans="1:12" ht="12.75">
      <c r="A62" s="4"/>
      <c r="B62" s="12"/>
      <c r="C62" s="12"/>
      <c r="D62" s="23"/>
      <c r="E62" s="23" t="s">
        <v>333</v>
      </c>
      <c r="F62" s="22" t="s">
        <v>334</v>
      </c>
      <c r="G62" s="70">
        <f>'Sekretarijat za uređenje prosto'!G29</f>
        <v>5000</v>
      </c>
      <c r="H62" s="120">
        <f>'Sekretarijat za uređenje prosto'!H29</f>
        <v>5000</v>
      </c>
      <c r="I62" s="141">
        <f>G62-H62</f>
        <v>0</v>
      </c>
      <c r="L62" s="197"/>
    </row>
    <row r="63" spans="1:9" ht="12.75">
      <c r="A63" s="4"/>
      <c r="B63" s="4"/>
      <c r="C63" s="4"/>
      <c r="D63" s="4"/>
      <c r="E63" s="23" t="s">
        <v>391</v>
      </c>
      <c r="F63" s="22" t="s">
        <v>384</v>
      </c>
      <c r="G63" s="68">
        <v>0</v>
      </c>
      <c r="H63" s="200">
        <f>'Služba za poljoprivredu'!H29</f>
        <v>30000</v>
      </c>
      <c r="I63" s="158">
        <f>G63-H63</f>
        <v>-30000</v>
      </c>
    </row>
    <row r="64" spans="1:9" s="108" customFormat="1" ht="12.75">
      <c r="A64" s="106"/>
      <c r="B64" s="106"/>
      <c r="C64" s="106"/>
      <c r="D64" s="106"/>
      <c r="E64" s="106" t="s">
        <v>392</v>
      </c>
      <c r="F64" s="107" t="s">
        <v>378</v>
      </c>
      <c r="G64" s="248">
        <v>0</v>
      </c>
      <c r="H64" s="206">
        <f>SUM('Služba predsjednika opštine'!H42)</f>
        <v>20000</v>
      </c>
      <c r="I64" s="138">
        <f>G64-H64</f>
        <v>-20000</v>
      </c>
    </row>
    <row r="65" spans="1:9" ht="15">
      <c r="A65" s="10"/>
      <c r="B65" s="10"/>
      <c r="C65" s="10">
        <v>419</v>
      </c>
      <c r="D65" s="10"/>
      <c r="E65" s="10"/>
      <c r="F65" s="11" t="s">
        <v>172</v>
      </c>
      <c r="G65" s="228">
        <f>G66+G67+G70+G71+G72</f>
        <v>76000</v>
      </c>
      <c r="H65" s="229">
        <f>H72+H71+H70+H69+H68+H66</f>
        <v>35000</v>
      </c>
      <c r="I65" s="148">
        <f>I66+I67+I68+I69+I70+I71+I72</f>
        <v>41000</v>
      </c>
    </row>
    <row r="66" spans="1:12" ht="15">
      <c r="A66" s="10"/>
      <c r="B66" s="10"/>
      <c r="C66" s="10"/>
      <c r="D66" s="23" t="s">
        <v>173</v>
      </c>
      <c r="E66" s="78"/>
      <c r="F66" s="63" t="s">
        <v>210</v>
      </c>
      <c r="G66" s="183">
        <f>'Služba predsjednika opštine'!G45+Sekretarijat!G44+'Uprava  lokalnih javnih prihoda'!G32+'Sekretarijat za uređenje prosto'!G31+'Služba za poljoprivredu'!G31</f>
        <v>42000</v>
      </c>
      <c r="H66" s="120">
        <f>'Služba predsjednika opštine'!H45+Sekretarijat!H44+'Uprava  lokalnih javnih prihoda'!H32+'Sekretarijat za uređenje prosto'!H31+'Služba za poljoprivredu'!H31</f>
        <v>25000</v>
      </c>
      <c r="I66" s="158">
        <f>G66-H66</f>
        <v>17000</v>
      </c>
      <c r="L66" s="197"/>
    </row>
    <row r="67" spans="1:9" ht="15">
      <c r="A67" s="10"/>
      <c r="B67" s="10"/>
      <c r="C67" s="10"/>
      <c r="D67" s="12" t="s">
        <v>236</v>
      </c>
      <c r="E67" s="78"/>
      <c r="F67" s="13" t="s">
        <v>262</v>
      </c>
      <c r="G67" s="186">
        <f>G68+G69</f>
        <v>2000</v>
      </c>
      <c r="H67" s="144">
        <f>H68+H69</f>
        <v>2000</v>
      </c>
      <c r="I67" s="152"/>
    </row>
    <row r="68" spans="1:9" ht="15">
      <c r="A68" s="10"/>
      <c r="B68" s="10"/>
      <c r="C68" s="10"/>
      <c r="D68" s="23"/>
      <c r="E68" s="78" t="s">
        <v>259</v>
      </c>
      <c r="F68" s="22" t="s">
        <v>261</v>
      </c>
      <c r="G68" s="120">
        <f>Sekretarijat!G46</f>
        <v>1000</v>
      </c>
      <c r="H68" s="144">
        <f>Sekretarijat!H46</f>
        <v>1000</v>
      </c>
      <c r="I68" s="141">
        <f aca="true" t="shared" si="2" ref="I68:I73">G68-H68</f>
        <v>0</v>
      </c>
    </row>
    <row r="69" spans="1:9" ht="12.75">
      <c r="A69" s="12"/>
      <c r="B69" s="12"/>
      <c r="C69" s="12"/>
      <c r="D69" s="23"/>
      <c r="E69" s="23" t="s">
        <v>260</v>
      </c>
      <c r="F69" s="22" t="s">
        <v>209</v>
      </c>
      <c r="G69" s="70">
        <f>Sekretarijat!G47</f>
        <v>1000</v>
      </c>
      <c r="H69" s="144">
        <f>Sekretarijat!H47</f>
        <v>1000</v>
      </c>
      <c r="I69" s="141">
        <f t="shared" si="2"/>
        <v>0</v>
      </c>
    </row>
    <row r="70" spans="1:9" ht="15">
      <c r="A70" s="10"/>
      <c r="B70" s="10"/>
      <c r="C70" s="10"/>
      <c r="D70" s="106" t="s">
        <v>348</v>
      </c>
      <c r="E70" s="10"/>
      <c r="F70" s="107" t="s">
        <v>349</v>
      </c>
      <c r="G70" s="139">
        <f>SUM('Skupštinska služba'!G30)</f>
        <v>25000</v>
      </c>
      <c r="H70" s="144">
        <f>'Skupštinska služba'!H30</f>
        <v>0</v>
      </c>
      <c r="I70" s="141">
        <f t="shared" si="2"/>
        <v>25000</v>
      </c>
    </row>
    <row r="71" spans="1:9" ht="26.25">
      <c r="A71" s="10"/>
      <c r="B71" s="10"/>
      <c r="C71" s="10"/>
      <c r="D71" s="106" t="s">
        <v>350</v>
      </c>
      <c r="E71" s="10"/>
      <c r="F71" s="107" t="s">
        <v>351</v>
      </c>
      <c r="G71" s="139">
        <f>SUM('Skupštinska služba'!G31)</f>
        <v>2000</v>
      </c>
      <c r="H71" s="144">
        <f>'Skupštinska služba'!H31</f>
        <v>0</v>
      </c>
      <c r="I71" s="141">
        <f t="shared" si="2"/>
        <v>2000</v>
      </c>
    </row>
    <row r="72" spans="1:9" ht="12.75">
      <c r="A72" s="12"/>
      <c r="B72" s="12"/>
      <c r="C72" s="12"/>
      <c r="D72" s="23" t="s">
        <v>293</v>
      </c>
      <c r="E72" s="23"/>
      <c r="F72" s="107" t="s">
        <v>294</v>
      </c>
      <c r="G72" s="113">
        <f>SUM('Skupštinska služba'!G32)</f>
        <v>5000</v>
      </c>
      <c r="H72" s="144">
        <f>'Skupštinska služba'!H32</f>
        <v>8000</v>
      </c>
      <c r="I72" s="141">
        <f t="shared" si="2"/>
        <v>-3000</v>
      </c>
    </row>
    <row r="73" spans="1:9" ht="48" customHeight="1">
      <c r="A73" s="8"/>
      <c r="B73" s="8">
        <v>42</v>
      </c>
      <c r="C73" s="8"/>
      <c r="D73" s="8"/>
      <c r="E73" s="8"/>
      <c r="F73" s="9" t="s">
        <v>353</v>
      </c>
      <c r="G73" s="210">
        <f>G74</f>
        <v>7500</v>
      </c>
      <c r="H73" s="187">
        <f>H74</f>
        <v>39500</v>
      </c>
      <c r="I73" s="155">
        <f t="shared" si="2"/>
        <v>-32000</v>
      </c>
    </row>
    <row r="74" spans="1:9" ht="15">
      <c r="A74" s="4"/>
      <c r="B74" s="4"/>
      <c r="C74" s="10">
        <v>421</v>
      </c>
      <c r="D74" s="12"/>
      <c r="E74" s="12"/>
      <c r="F74" s="13" t="s">
        <v>354</v>
      </c>
      <c r="G74" s="232">
        <f>G77+G76</f>
        <v>7500</v>
      </c>
      <c r="H74" s="148">
        <f>H77+H76+H75+H78</f>
        <v>39500</v>
      </c>
      <c r="I74" s="148">
        <f>I76+I77</f>
        <v>0</v>
      </c>
    </row>
    <row r="75" spans="1:9" ht="15">
      <c r="A75" s="4"/>
      <c r="B75" s="4"/>
      <c r="C75" s="10"/>
      <c r="D75" s="23"/>
      <c r="E75" s="23" t="s">
        <v>379</v>
      </c>
      <c r="F75" s="22" t="s">
        <v>380</v>
      </c>
      <c r="G75" s="129">
        <v>0</v>
      </c>
      <c r="H75" s="141">
        <f>SUM(Sekretarijat!H50)</f>
        <v>25000</v>
      </c>
      <c r="I75" s="196">
        <f>G75-H75</f>
        <v>-25000</v>
      </c>
    </row>
    <row r="76" spans="1:9" ht="15">
      <c r="A76" s="4"/>
      <c r="B76" s="4"/>
      <c r="C76" s="10"/>
      <c r="D76" s="23"/>
      <c r="E76" s="23" t="s">
        <v>355</v>
      </c>
      <c r="F76" s="22" t="s">
        <v>356</v>
      </c>
      <c r="G76" s="129">
        <v>5000</v>
      </c>
      <c r="H76" s="141">
        <f>Sekretarijat!H51</f>
        <v>5000</v>
      </c>
      <c r="I76" s="141">
        <f>G76-H76</f>
        <v>0</v>
      </c>
    </row>
    <row r="77" spans="1:9" ht="15">
      <c r="A77" s="4"/>
      <c r="B77" s="4"/>
      <c r="C77" s="10"/>
      <c r="D77" s="23"/>
      <c r="E77" s="23" t="s">
        <v>357</v>
      </c>
      <c r="F77" s="22" t="s">
        <v>358</v>
      </c>
      <c r="G77" s="129">
        <v>2500</v>
      </c>
      <c r="H77" s="141">
        <f>Sekretarijat!H52</f>
        <v>2500</v>
      </c>
      <c r="I77" s="141">
        <f>G77-H77</f>
        <v>0</v>
      </c>
    </row>
    <row r="78" spans="1:9" ht="15">
      <c r="A78" s="4"/>
      <c r="B78" s="4"/>
      <c r="C78" s="10"/>
      <c r="D78" s="23"/>
      <c r="E78" s="23" t="s">
        <v>381</v>
      </c>
      <c r="F78" s="22" t="s">
        <v>394</v>
      </c>
      <c r="G78" s="129">
        <v>0</v>
      </c>
      <c r="H78" s="141">
        <f>SUM(Sekretarijat!H53)</f>
        <v>7000</v>
      </c>
      <c r="I78" s="196">
        <f>G78-H78</f>
        <v>-7000</v>
      </c>
    </row>
    <row r="79" spans="1:9" ht="47.25">
      <c r="A79" s="8"/>
      <c r="B79" s="8">
        <v>43</v>
      </c>
      <c r="C79" s="8"/>
      <c r="D79" s="8"/>
      <c r="E79" s="8"/>
      <c r="F79" s="9" t="s">
        <v>140</v>
      </c>
      <c r="G79" s="233">
        <f>G80+G97</f>
        <v>507500</v>
      </c>
      <c r="H79" s="233">
        <f>H80+H97</f>
        <v>734500</v>
      </c>
      <c r="I79" s="155">
        <f>G79-H79</f>
        <v>-227000</v>
      </c>
    </row>
    <row r="80" spans="1:9" ht="45">
      <c r="A80" s="8"/>
      <c r="B80" s="10"/>
      <c r="C80" s="10">
        <v>431</v>
      </c>
      <c r="D80" s="10"/>
      <c r="E80" s="10"/>
      <c r="F80" s="11" t="s">
        <v>140</v>
      </c>
      <c r="G80" s="229">
        <f>G81+G84+G85+G86+G87+G90+G93</f>
        <v>152500</v>
      </c>
      <c r="H80" s="229">
        <f>H81+H84+H85+H86+H87+H90+H93</f>
        <v>174500</v>
      </c>
      <c r="I80" s="219">
        <f>I81+I82+I83+I84+I85+I86+I88+I89+I91+I92+I94+I95+I96</f>
        <v>-22000</v>
      </c>
    </row>
    <row r="81" spans="1:9" ht="30">
      <c r="A81" s="8"/>
      <c r="B81" s="10"/>
      <c r="C81" s="10"/>
      <c r="D81" s="10" t="s">
        <v>308</v>
      </c>
      <c r="E81" s="10"/>
      <c r="F81" s="11" t="s">
        <v>309</v>
      </c>
      <c r="G81" s="229">
        <f>G82+G83</f>
        <v>16000</v>
      </c>
      <c r="H81" s="230">
        <f>H83+H82</f>
        <v>11000</v>
      </c>
      <c r="I81" s="219"/>
    </row>
    <row r="82" spans="1:9" ht="15.75">
      <c r="A82" s="8"/>
      <c r="B82" s="10"/>
      <c r="C82" s="10"/>
      <c r="D82" s="10"/>
      <c r="E82" s="23" t="s">
        <v>318</v>
      </c>
      <c r="F82" s="22" t="s">
        <v>324</v>
      </c>
      <c r="G82" s="120">
        <f>Sekretarijat!G57</f>
        <v>15000</v>
      </c>
      <c r="H82" s="144">
        <f>Sekretarijat!H57</f>
        <v>10000</v>
      </c>
      <c r="I82" s="141">
        <f aca="true" t="shared" si="3" ref="I82:I96">G82-H82</f>
        <v>5000</v>
      </c>
    </row>
    <row r="83" spans="1:9" ht="15.75">
      <c r="A83" s="8"/>
      <c r="B83" s="10"/>
      <c r="C83" s="10"/>
      <c r="D83" s="10"/>
      <c r="E83" s="23" t="s">
        <v>319</v>
      </c>
      <c r="F83" s="22" t="s">
        <v>335</v>
      </c>
      <c r="G83" s="120">
        <f>Sekretarijat!G58</f>
        <v>1000</v>
      </c>
      <c r="H83" s="144">
        <f>Sekretarijat!H58</f>
        <v>1000</v>
      </c>
      <c r="I83" s="141">
        <f t="shared" si="3"/>
        <v>0</v>
      </c>
    </row>
    <row r="84" spans="1:9" ht="15.75">
      <c r="A84" s="8"/>
      <c r="B84" s="12"/>
      <c r="C84" s="12"/>
      <c r="D84" s="23" t="s">
        <v>250</v>
      </c>
      <c r="E84" s="12"/>
      <c r="F84" s="22" t="s">
        <v>252</v>
      </c>
      <c r="G84" s="121">
        <f>Sekretarijat!G59</f>
        <v>10000</v>
      </c>
      <c r="H84" s="144">
        <f>Sekretarijat!H59</f>
        <v>10000</v>
      </c>
      <c r="I84" s="141">
        <f t="shared" si="3"/>
        <v>0</v>
      </c>
    </row>
    <row r="85" spans="1:9" ht="15">
      <c r="A85" s="10"/>
      <c r="B85" s="4"/>
      <c r="C85" s="4"/>
      <c r="D85" s="23" t="s">
        <v>141</v>
      </c>
      <c r="E85" s="4"/>
      <c r="F85" s="15" t="s">
        <v>167</v>
      </c>
      <c r="G85" s="68">
        <f>Sekretarijat!G62</f>
        <v>23000</v>
      </c>
      <c r="H85" s="144">
        <f>Sekretarijat!H61+Sekretarijat!H62</f>
        <v>32000</v>
      </c>
      <c r="I85" s="141">
        <f t="shared" si="3"/>
        <v>-9000</v>
      </c>
    </row>
    <row r="86" spans="1:9" ht="15">
      <c r="A86" s="10"/>
      <c r="B86" s="4"/>
      <c r="C86" s="4"/>
      <c r="D86" s="23"/>
      <c r="E86" s="23" t="s">
        <v>306</v>
      </c>
      <c r="F86" s="22" t="s">
        <v>336</v>
      </c>
      <c r="G86" s="68">
        <f>Sekretarijat!G60</f>
        <v>2000</v>
      </c>
      <c r="H86" s="144">
        <f>Sekretarijat!H60+'Sekretarijat za uređenje prosto'!H33</f>
        <v>6000</v>
      </c>
      <c r="I86" s="141">
        <f t="shared" si="3"/>
        <v>-4000</v>
      </c>
    </row>
    <row r="87" spans="1:12" ht="26.25">
      <c r="A87" s="10"/>
      <c r="B87" s="4"/>
      <c r="C87" s="4"/>
      <c r="D87" s="12" t="s">
        <v>142</v>
      </c>
      <c r="E87" s="4"/>
      <c r="F87" s="13" t="s">
        <v>231</v>
      </c>
      <c r="G87" s="67">
        <f>G88+G89</f>
        <v>25000</v>
      </c>
      <c r="H87" s="179">
        <f>H88+H89</f>
        <v>35000</v>
      </c>
      <c r="I87" s="152">
        <f t="shared" si="3"/>
        <v>-10000</v>
      </c>
      <c r="L87" s="197"/>
    </row>
    <row r="88" spans="1:9" ht="12.75">
      <c r="A88" s="4"/>
      <c r="B88" s="12"/>
      <c r="C88" s="12"/>
      <c r="D88" s="12"/>
      <c r="E88" s="23" t="s">
        <v>230</v>
      </c>
      <c r="F88" s="22" t="s">
        <v>143</v>
      </c>
      <c r="G88" s="70">
        <f>Sekretarijat!G64</f>
        <v>10000</v>
      </c>
      <c r="H88" s="144">
        <f>Sekretarijat!H64</f>
        <v>20000</v>
      </c>
      <c r="I88" s="141">
        <f t="shared" si="3"/>
        <v>-10000</v>
      </c>
    </row>
    <row r="89" spans="1:9" ht="12.75">
      <c r="A89" s="4"/>
      <c r="B89" s="12"/>
      <c r="C89" s="12"/>
      <c r="D89" s="12"/>
      <c r="E89" s="23" t="s">
        <v>232</v>
      </c>
      <c r="F89" s="22" t="s">
        <v>233</v>
      </c>
      <c r="G89" s="70">
        <f>Sekretarijat!G65</f>
        <v>15000</v>
      </c>
      <c r="H89" s="144">
        <f>Sekretarijat!H65</f>
        <v>15000</v>
      </c>
      <c r="I89" s="141">
        <f t="shared" si="3"/>
        <v>0</v>
      </c>
    </row>
    <row r="90" spans="1:9" ht="12.75">
      <c r="A90" s="4"/>
      <c r="B90" s="12"/>
      <c r="C90" s="12"/>
      <c r="D90" s="12" t="s">
        <v>144</v>
      </c>
      <c r="E90" s="12"/>
      <c r="F90" s="13" t="s">
        <v>145</v>
      </c>
      <c r="G90" s="119">
        <f>G91+G92</f>
        <v>22000</v>
      </c>
      <c r="H90" s="179">
        <f>H91+H92</f>
        <v>26000</v>
      </c>
      <c r="I90" s="152">
        <f t="shared" si="3"/>
        <v>-4000</v>
      </c>
    </row>
    <row r="91" spans="1:9" ht="12.75">
      <c r="A91" s="4"/>
      <c r="B91" s="4"/>
      <c r="C91" s="4"/>
      <c r="D91" s="4"/>
      <c r="E91" s="4" t="s">
        <v>146</v>
      </c>
      <c r="F91" s="15" t="s">
        <v>178</v>
      </c>
      <c r="G91" s="68">
        <f>Sekretarijat!G67</f>
        <v>20000</v>
      </c>
      <c r="H91" s="144">
        <f>Sekretarijat!H67</f>
        <v>25000</v>
      </c>
      <c r="I91" s="141">
        <f t="shared" si="3"/>
        <v>-5000</v>
      </c>
    </row>
    <row r="92" spans="1:9" ht="12.75">
      <c r="A92" s="12"/>
      <c r="B92" s="12"/>
      <c r="C92" s="12"/>
      <c r="D92" s="23"/>
      <c r="E92" s="23" t="s">
        <v>360</v>
      </c>
      <c r="F92" s="22" t="s">
        <v>359</v>
      </c>
      <c r="G92" s="70">
        <v>2000</v>
      </c>
      <c r="H92" s="141">
        <f>Sekretarijat!H68</f>
        <v>1000</v>
      </c>
      <c r="I92" s="141">
        <f t="shared" si="3"/>
        <v>1000</v>
      </c>
    </row>
    <row r="93" spans="1:9" ht="12.75">
      <c r="A93" s="4"/>
      <c r="B93" s="4"/>
      <c r="C93" s="4"/>
      <c r="D93" s="12" t="s">
        <v>320</v>
      </c>
      <c r="E93" s="4"/>
      <c r="F93" s="13" t="s">
        <v>321</v>
      </c>
      <c r="G93" s="67">
        <f>G94+G95+G96</f>
        <v>54500</v>
      </c>
      <c r="H93" s="179">
        <f>H94+H95+H96</f>
        <v>54500</v>
      </c>
      <c r="I93" s="152">
        <f t="shared" si="3"/>
        <v>0</v>
      </c>
    </row>
    <row r="94" spans="1:9" ht="12.75">
      <c r="A94" s="4"/>
      <c r="B94" s="4"/>
      <c r="C94" s="4"/>
      <c r="D94" s="12"/>
      <c r="E94" s="23" t="s">
        <v>322</v>
      </c>
      <c r="F94" s="22" t="s">
        <v>323</v>
      </c>
      <c r="G94" s="68">
        <f>Sekretarijat!G70</f>
        <v>3000</v>
      </c>
      <c r="H94" s="144">
        <f>Sekretarijat!H70</f>
        <v>3000</v>
      </c>
      <c r="I94" s="141">
        <f t="shared" si="3"/>
        <v>0</v>
      </c>
    </row>
    <row r="95" spans="1:9" ht="12.75">
      <c r="A95" s="12"/>
      <c r="B95" s="12"/>
      <c r="C95" s="12"/>
      <c r="D95" s="23"/>
      <c r="E95" s="23" t="s">
        <v>346</v>
      </c>
      <c r="F95" s="22" t="s">
        <v>347</v>
      </c>
      <c r="G95" s="70">
        <v>50000</v>
      </c>
      <c r="H95" s="141">
        <f>Sekretarijat!H71</f>
        <v>50000</v>
      </c>
      <c r="I95" s="141">
        <f t="shared" si="3"/>
        <v>0</v>
      </c>
    </row>
    <row r="96" spans="1:9" ht="12.75">
      <c r="A96" s="12"/>
      <c r="B96" s="12"/>
      <c r="C96" s="12"/>
      <c r="D96" s="23"/>
      <c r="E96" s="23" t="s">
        <v>361</v>
      </c>
      <c r="F96" s="22" t="s">
        <v>362</v>
      </c>
      <c r="G96" s="70">
        <v>1500</v>
      </c>
      <c r="H96" s="141">
        <f>Sekretarijat!H72</f>
        <v>1500</v>
      </c>
      <c r="I96" s="141">
        <f t="shared" si="3"/>
        <v>0</v>
      </c>
    </row>
    <row r="97" spans="1:9" ht="15">
      <c r="A97" s="4"/>
      <c r="B97" s="10"/>
      <c r="C97" s="10">
        <v>432</v>
      </c>
      <c r="D97" s="10"/>
      <c r="E97" s="10"/>
      <c r="F97" s="11" t="s">
        <v>147</v>
      </c>
      <c r="G97" s="117">
        <f>G98</f>
        <v>355000</v>
      </c>
      <c r="H97" s="176">
        <f>H98</f>
        <v>560000</v>
      </c>
      <c r="I97" s="136">
        <f>I98+I99+I100+I101+I102</f>
        <v>-205000</v>
      </c>
    </row>
    <row r="98" spans="1:9" ht="12.75">
      <c r="A98" s="12"/>
      <c r="B98" s="12"/>
      <c r="C98" s="12"/>
      <c r="D98" s="12" t="s">
        <v>148</v>
      </c>
      <c r="E98" s="12"/>
      <c r="F98" s="13" t="s">
        <v>215</v>
      </c>
      <c r="G98" s="119">
        <f>G99+G100+G101+G102</f>
        <v>355000</v>
      </c>
      <c r="H98" s="179">
        <f>H99+H100+H101+H102</f>
        <v>560000</v>
      </c>
      <c r="I98" s="140"/>
    </row>
    <row r="99" spans="1:9" ht="12.75">
      <c r="A99" s="4"/>
      <c r="B99" s="4"/>
      <c r="C99" s="4"/>
      <c r="D99" s="4"/>
      <c r="E99" s="4" t="s">
        <v>149</v>
      </c>
      <c r="F99" s="15" t="s">
        <v>150</v>
      </c>
      <c r="G99" s="68">
        <f>Sekretarijat!G74</f>
        <v>200000</v>
      </c>
      <c r="H99" s="144">
        <f>Sekretarijat!H74</f>
        <v>300000</v>
      </c>
      <c r="I99" s="141">
        <f>G99-H99</f>
        <v>-100000</v>
      </c>
    </row>
    <row r="100" spans="1:9" ht="12.75">
      <c r="A100" s="4"/>
      <c r="B100" s="4"/>
      <c r="C100" s="4"/>
      <c r="D100" s="4"/>
      <c r="E100" s="4" t="s">
        <v>151</v>
      </c>
      <c r="F100" s="22" t="s">
        <v>220</v>
      </c>
      <c r="G100" s="122">
        <f>Sekretarijat!G75</f>
        <v>70000</v>
      </c>
      <c r="H100" s="144">
        <f>Sekretarijat!H75</f>
        <v>105000</v>
      </c>
      <c r="I100" s="141">
        <f>G100-H100</f>
        <v>-35000</v>
      </c>
    </row>
    <row r="101" spans="1:9" ht="12.75">
      <c r="A101" s="4"/>
      <c r="B101" s="4"/>
      <c r="C101" s="4"/>
      <c r="D101" s="4"/>
      <c r="E101" s="23" t="s">
        <v>188</v>
      </c>
      <c r="F101" s="22" t="s">
        <v>216</v>
      </c>
      <c r="G101" s="122">
        <f>Sekretarijat!G76</f>
        <v>60000</v>
      </c>
      <c r="H101" s="144">
        <f>Sekretarijat!H76</f>
        <v>105000</v>
      </c>
      <c r="I101" s="141">
        <f>G101-H101</f>
        <v>-45000</v>
      </c>
    </row>
    <row r="102" spans="1:9" ht="15">
      <c r="A102" s="10"/>
      <c r="B102" s="4"/>
      <c r="C102" s="4"/>
      <c r="D102" s="4"/>
      <c r="E102" s="4" t="s">
        <v>214</v>
      </c>
      <c r="F102" s="15" t="s">
        <v>195</v>
      </c>
      <c r="G102" s="122">
        <f>Sekretarijat!G77</f>
        <v>25000</v>
      </c>
      <c r="H102" s="144">
        <f>Sekretarijat!H77</f>
        <v>50000</v>
      </c>
      <c r="I102" s="141">
        <f>G102-H102</f>
        <v>-25000</v>
      </c>
    </row>
    <row r="103" spans="1:9" ht="18">
      <c r="A103" s="4"/>
      <c r="B103" s="8">
        <v>44</v>
      </c>
      <c r="C103" s="8"/>
      <c r="D103" s="8"/>
      <c r="E103" s="8"/>
      <c r="F103" s="9" t="s">
        <v>152</v>
      </c>
      <c r="G103" s="234">
        <f>G104</f>
        <v>1983000</v>
      </c>
      <c r="H103" s="234">
        <f>H104</f>
        <v>1766000</v>
      </c>
      <c r="I103" s="212">
        <f>I104</f>
        <v>217000</v>
      </c>
    </row>
    <row r="104" spans="1:12" ht="15">
      <c r="A104" s="4"/>
      <c r="B104" s="10"/>
      <c r="C104" s="10">
        <v>441</v>
      </c>
      <c r="D104" s="10"/>
      <c r="E104" s="10"/>
      <c r="F104" s="11" t="s">
        <v>152</v>
      </c>
      <c r="G104" s="229">
        <f>G105+G106+G107+G108+G109</f>
        <v>1983000</v>
      </c>
      <c r="H104" s="229">
        <f>H105+H106+H107+H108+H109</f>
        <v>1766000</v>
      </c>
      <c r="I104" s="148">
        <f>I105+I106+I107+I108+I109</f>
        <v>217000</v>
      </c>
      <c r="L104" s="45"/>
    </row>
    <row r="105" spans="1:12" ht="15">
      <c r="A105" s="4"/>
      <c r="B105" s="10"/>
      <c r="C105" s="10"/>
      <c r="D105" s="12" t="s">
        <v>153</v>
      </c>
      <c r="E105" s="10"/>
      <c r="F105" s="13" t="s">
        <v>217</v>
      </c>
      <c r="G105" s="183">
        <f>'Služba predsjednika opštine'!G50</f>
        <v>1315000</v>
      </c>
      <c r="H105" s="183">
        <f>'Služba predsjednika opštine'!H50</f>
        <v>1335000</v>
      </c>
      <c r="I105" s="141">
        <f aca="true" t="shared" si="4" ref="I105:I111">G105-H105</f>
        <v>-20000</v>
      </c>
      <c r="L105" s="45"/>
    </row>
    <row r="106" spans="1:12" ht="12.75">
      <c r="A106" s="12"/>
      <c r="B106" s="4"/>
      <c r="C106" s="4"/>
      <c r="D106" s="12" t="s">
        <v>200</v>
      </c>
      <c r="E106" s="23"/>
      <c r="F106" s="13" t="s">
        <v>263</v>
      </c>
      <c r="G106" s="185">
        <f>'Služba predsjednika opštine'!G51</f>
        <v>320000</v>
      </c>
      <c r="H106" s="183">
        <f>'Služba predsjednika opštine'!H51</f>
        <v>200000</v>
      </c>
      <c r="I106" s="141">
        <f t="shared" si="4"/>
        <v>120000</v>
      </c>
      <c r="L106" s="45"/>
    </row>
    <row r="107" spans="1:9" ht="12.75">
      <c r="A107" s="4"/>
      <c r="B107" s="4"/>
      <c r="C107" s="4"/>
      <c r="D107" s="12" t="s">
        <v>176</v>
      </c>
      <c r="E107" s="4"/>
      <c r="F107" s="13" t="s">
        <v>177</v>
      </c>
      <c r="G107" s="185">
        <f>'Služba predsjednika opštine'!G52+'Uprava  lokalnih javnih prihoda'!G34</f>
        <v>183000</v>
      </c>
      <c r="H107" s="183">
        <f>'Služba predsjednika opštine'!H52+'Uprava  lokalnih javnih prihoda'!H34</f>
        <v>111000</v>
      </c>
      <c r="I107" s="141">
        <f t="shared" si="4"/>
        <v>72000</v>
      </c>
    </row>
    <row r="108" spans="1:9" ht="12.75">
      <c r="A108" s="4"/>
      <c r="B108" s="4"/>
      <c r="C108" s="4"/>
      <c r="D108" s="62" t="s">
        <v>190</v>
      </c>
      <c r="E108" s="62"/>
      <c r="F108" s="63" t="s">
        <v>191</v>
      </c>
      <c r="G108" s="185">
        <f>'Služba predsjednika opštine'!G53</f>
        <v>95000</v>
      </c>
      <c r="H108" s="183">
        <f>'Služba predsjednika opštine'!H53</f>
        <v>75000</v>
      </c>
      <c r="I108" s="141">
        <f t="shared" si="4"/>
        <v>20000</v>
      </c>
    </row>
    <row r="109" spans="1:9" ht="12.75">
      <c r="A109" s="4"/>
      <c r="B109" s="4"/>
      <c r="C109" s="4"/>
      <c r="D109" s="12" t="s">
        <v>180</v>
      </c>
      <c r="E109" s="4"/>
      <c r="F109" s="13" t="s">
        <v>189</v>
      </c>
      <c r="G109" s="185">
        <f>'Služba predsjednika opštine'!G54+'Sekretarijat za uređenje prosto'!G36</f>
        <v>70000</v>
      </c>
      <c r="H109" s="183">
        <f>'Služba predsjednika opštine'!H54+'Sekretarijat za uređenje prosto'!H36</f>
        <v>45000</v>
      </c>
      <c r="I109" s="141">
        <f t="shared" si="4"/>
        <v>25000</v>
      </c>
    </row>
    <row r="110" spans="1:12" ht="15.75">
      <c r="A110" s="4"/>
      <c r="B110" s="8">
        <v>46</v>
      </c>
      <c r="C110" s="8"/>
      <c r="D110" s="8"/>
      <c r="E110" s="8"/>
      <c r="F110" s="9" t="s">
        <v>155</v>
      </c>
      <c r="G110" s="233">
        <f>G111</f>
        <v>43500</v>
      </c>
      <c r="H110" s="233">
        <f>H111</f>
        <v>43500</v>
      </c>
      <c r="I110" s="141">
        <f t="shared" si="4"/>
        <v>0</v>
      </c>
      <c r="L110" s="197"/>
    </row>
    <row r="111" spans="1:15" ht="15">
      <c r="A111" s="12"/>
      <c r="B111" s="10"/>
      <c r="C111" s="10">
        <v>461</v>
      </c>
      <c r="D111" s="10"/>
      <c r="E111" s="10"/>
      <c r="F111" s="11" t="s">
        <v>156</v>
      </c>
      <c r="G111" s="229">
        <f>G112</f>
        <v>43500</v>
      </c>
      <c r="H111" s="229">
        <f>H112</f>
        <v>43500</v>
      </c>
      <c r="I111" s="141">
        <f t="shared" si="4"/>
        <v>0</v>
      </c>
      <c r="O111" s="197"/>
    </row>
    <row r="112" spans="1:9" ht="30">
      <c r="A112" s="8"/>
      <c r="B112" s="10"/>
      <c r="C112" s="10">
        <v>463</v>
      </c>
      <c r="D112" s="10"/>
      <c r="E112" s="10"/>
      <c r="F112" s="11" t="s">
        <v>157</v>
      </c>
      <c r="G112" s="231">
        <f>G113+G114</f>
        <v>43500</v>
      </c>
      <c r="H112" s="229">
        <f>H113+H114</f>
        <v>43500</v>
      </c>
      <c r="I112" s="148">
        <f>I113+I114</f>
        <v>0</v>
      </c>
    </row>
    <row r="113" spans="1:9" ht="15.75">
      <c r="A113" s="8"/>
      <c r="B113" s="10"/>
      <c r="C113" s="10"/>
      <c r="D113" s="10"/>
      <c r="E113" s="23" t="s">
        <v>303</v>
      </c>
      <c r="F113" s="49" t="s">
        <v>304</v>
      </c>
      <c r="G113" s="183">
        <f>Sekretarijat!G80</f>
        <v>36000</v>
      </c>
      <c r="H113" s="144">
        <f>Sekretarijat!H80</f>
        <v>36000</v>
      </c>
      <c r="I113" s="158">
        <f>G113-H113</f>
        <v>0</v>
      </c>
    </row>
    <row r="114" spans="1:9" ht="15.75">
      <c r="A114" s="8"/>
      <c r="B114" s="10"/>
      <c r="C114" s="10"/>
      <c r="D114" s="10"/>
      <c r="E114" s="23" t="s">
        <v>305</v>
      </c>
      <c r="F114" s="83" t="s">
        <v>221</v>
      </c>
      <c r="G114" s="183">
        <f>'Skupštinska služba'!G34+'Služba predsjednika opštine'!G47+Sekretarijat!G81+'Služba zaštite'!G34+'Uprava  lokalnih javnih prihoda'!G36+'Služba glavnog administratora'!G25</f>
        <v>7500</v>
      </c>
      <c r="H114" s="144">
        <f>'Skupštinska služba'!H34+'Služba predsjednika opštine'!H47+Sekretarijat!H81+'Služba zaštite'!H34+'Uprava  lokalnih javnih prihoda'!H36+'Služba glavnog administratora'!H25</f>
        <v>7500</v>
      </c>
      <c r="I114" s="158">
        <f>G114-H114</f>
        <v>0</v>
      </c>
    </row>
    <row r="115" spans="1:9" ht="15.75">
      <c r="A115" s="10"/>
      <c r="B115" s="8">
        <v>47</v>
      </c>
      <c r="C115" s="8"/>
      <c r="D115" s="8"/>
      <c r="E115" s="8"/>
      <c r="F115" s="9" t="s">
        <v>158</v>
      </c>
      <c r="G115" s="233">
        <f>G116+G118</f>
        <v>50000</v>
      </c>
      <c r="H115" s="233">
        <f>H116+H118</f>
        <v>70000</v>
      </c>
      <c r="I115" s="155">
        <f>I116+I118</f>
        <v>-20000</v>
      </c>
    </row>
    <row r="116" spans="1:9" ht="15">
      <c r="A116" s="12"/>
      <c r="B116" s="10"/>
      <c r="C116" s="10">
        <v>471</v>
      </c>
      <c r="D116" s="10"/>
      <c r="E116" s="10"/>
      <c r="F116" s="11" t="s">
        <v>159</v>
      </c>
      <c r="G116" s="231">
        <f>G117</f>
        <v>40000</v>
      </c>
      <c r="H116" s="229">
        <f>H117</f>
        <v>60000</v>
      </c>
      <c r="I116" s="148">
        <f>I117</f>
        <v>-20000</v>
      </c>
    </row>
    <row r="117" spans="1:9" ht="15">
      <c r="A117" s="12"/>
      <c r="B117" s="10"/>
      <c r="C117" s="10"/>
      <c r="D117" s="23" t="s">
        <v>222</v>
      </c>
      <c r="E117" s="23"/>
      <c r="F117" s="22" t="s">
        <v>223</v>
      </c>
      <c r="G117" s="70">
        <f>'Služba predsjednika opštine'!G57</f>
        <v>40000</v>
      </c>
      <c r="H117" s="144">
        <f>'Služba predsjednika opštine'!H57</f>
        <v>60000</v>
      </c>
      <c r="I117" s="141">
        <f>G117-H117</f>
        <v>-20000</v>
      </c>
    </row>
    <row r="118" spans="1:9" ht="15">
      <c r="A118" s="4"/>
      <c r="B118" s="10"/>
      <c r="C118" s="10">
        <v>472</v>
      </c>
      <c r="D118" s="10"/>
      <c r="E118" s="10"/>
      <c r="F118" s="11" t="s">
        <v>160</v>
      </c>
      <c r="G118" s="235">
        <v>10000</v>
      </c>
      <c r="H118" s="229">
        <f>H119</f>
        <v>10000</v>
      </c>
      <c r="I118" s="148">
        <f>I119</f>
        <v>0</v>
      </c>
    </row>
    <row r="119" spans="1:9" ht="15">
      <c r="A119" s="4"/>
      <c r="B119" s="87"/>
      <c r="C119" s="87"/>
      <c r="D119" s="93" t="s">
        <v>224</v>
      </c>
      <c r="E119" s="86"/>
      <c r="F119" s="22" t="s">
        <v>225</v>
      </c>
      <c r="G119" s="70">
        <f>'Služba predsjednika opštine'!G59</f>
        <v>10000</v>
      </c>
      <c r="H119" s="144">
        <f>'Služba predsjednika opštine'!H59</f>
        <v>10000</v>
      </c>
      <c r="I119" s="141">
        <f>G119-H119</f>
        <v>0</v>
      </c>
    </row>
    <row r="120" spans="1:8" ht="15">
      <c r="A120" s="51"/>
      <c r="B120" s="79"/>
      <c r="C120" s="79"/>
      <c r="D120" s="79"/>
      <c r="E120" s="79"/>
      <c r="F120" s="85"/>
      <c r="G120" s="124"/>
      <c r="H120" s="118"/>
    </row>
    <row r="121" ht="12.75">
      <c r="G121" s="27"/>
    </row>
    <row r="122" spans="3:7" ht="12.75">
      <c r="C122" s="60"/>
      <c r="G122" s="27"/>
    </row>
    <row r="123" ht="12.75">
      <c r="G123" s="27"/>
    </row>
    <row r="124" ht="12.75">
      <c r="G124" s="27"/>
    </row>
    <row r="125" ht="12.75">
      <c r="G125" s="27"/>
    </row>
    <row r="126" ht="12.75">
      <c r="G126" s="27"/>
    </row>
    <row r="127" ht="12.75">
      <c r="G127" s="27"/>
    </row>
    <row r="128" ht="12.75">
      <c r="G128" s="27"/>
    </row>
    <row r="129" ht="12.75">
      <c r="G129" s="27"/>
    </row>
    <row r="130" ht="12.75">
      <c r="G130" s="27"/>
    </row>
    <row r="131" ht="12.75">
      <c r="G131" s="27"/>
    </row>
    <row r="132" ht="12.75">
      <c r="G132" s="27"/>
    </row>
    <row r="133" ht="12.75">
      <c r="G133" s="27"/>
    </row>
    <row r="134" ht="12.75">
      <c r="G134" s="27"/>
    </row>
    <row r="135" ht="12.75">
      <c r="G135" s="27"/>
    </row>
    <row r="136" ht="12.75">
      <c r="G136" s="27"/>
    </row>
    <row r="137" ht="12.75">
      <c r="G137" s="27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B12">
      <selection activeCell="M23" sqref="M23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47.140625" style="2" customWidth="1"/>
    <col min="7" max="7" width="25.57421875" style="0" customWidth="1"/>
    <col min="8" max="8" width="14.140625" style="41" customWidth="1"/>
    <col min="9" max="9" width="13.8515625" style="41" customWidth="1"/>
    <col min="13" max="13" width="10.7109375" style="0" bestFit="1" customWidth="1"/>
    <col min="14" max="14" width="13.421875" style="0" customWidth="1"/>
  </cols>
  <sheetData>
    <row r="1" spans="1:7" ht="20.25">
      <c r="A1" s="251" t="s">
        <v>165</v>
      </c>
      <c r="B1" s="251"/>
      <c r="C1" s="251"/>
      <c r="D1" s="251"/>
      <c r="E1" s="251"/>
      <c r="F1" s="251"/>
      <c r="G1" s="251"/>
    </row>
    <row r="3" spans="1:9" ht="6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6" t="s">
        <v>5</v>
      </c>
      <c r="G3" s="12" t="s">
        <v>372</v>
      </c>
      <c r="H3" s="146">
        <v>2023</v>
      </c>
      <c r="I3" s="146" t="s">
        <v>373</v>
      </c>
    </row>
    <row r="4" spans="1:9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4">
        <v>7</v>
      </c>
      <c r="H4" s="147">
        <v>8</v>
      </c>
      <c r="I4" s="147">
        <v>9</v>
      </c>
    </row>
    <row r="5" spans="1:9" ht="36">
      <c r="A5" s="17" t="s">
        <v>162</v>
      </c>
      <c r="B5" s="6"/>
      <c r="C5" s="6"/>
      <c r="D5" s="6"/>
      <c r="E5" s="6"/>
      <c r="F5" s="7" t="s">
        <v>165</v>
      </c>
      <c r="G5" s="24">
        <f>G6+G33</f>
        <v>115000</v>
      </c>
      <c r="H5" s="178">
        <f>H6+H33</f>
        <v>98800</v>
      </c>
      <c r="I5" s="150">
        <f>I6+I33</f>
        <v>16200</v>
      </c>
    </row>
    <row r="6" spans="1:9" ht="15.75">
      <c r="A6" s="8"/>
      <c r="B6" s="8">
        <v>41</v>
      </c>
      <c r="C6" s="8"/>
      <c r="D6" s="8"/>
      <c r="E6" s="8"/>
      <c r="F6" s="9" t="s">
        <v>88</v>
      </c>
      <c r="G6" s="20">
        <f>G7+G13+G17+G22+G26+G29</f>
        <v>114000</v>
      </c>
      <c r="H6" s="177">
        <f>H7+H13+H17+H22+H26+H29</f>
        <v>97800</v>
      </c>
      <c r="I6" s="149">
        <f>I7+I13+I17+I22+I26+I29</f>
        <v>16200</v>
      </c>
    </row>
    <row r="7" spans="1:13" ht="30">
      <c r="A7" s="10"/>
      <c r="B7" s="10"/>
      <c r="C7" s="10">
        <v>411</v>
      </c>
      <c r="D7" s="10"/>
      <c r="E7" s="10"/>
      <c r="F7" s="11" t="s">
        <v>89</v>
      </c>
      <c r="G7" s="21">
        <f>G8+G9+G10+G11+G12</f>
        <v>49800</v>
      </c>
      <c r="H7" s="136">
        <f>H8+H9+H10+H11+H12</f>
        <v>58100</v>
      </c>
      <c r="I7" s="148">
        <f>I8+I9+I10+I11+I12</f>
        <v>-8300</v>
      </c>
      <c r="M7" s="41"/>
    </row>
    <row r="8" spans="1:10" ht="12.75">
      <c r="A8" s="12"/>
      <c r="B8" s="12"/>
      <c r="C8" s="12"/>
      <c r="D8" s="23" t="s">
        <v>90</v>
      </c>
      <c r="E8" s="12"/>
      <c r="F8" s="22" t="s">
        <v>91</v>
      </c>
      <c r="G8" s="68">
        <v>30000</v>
      </c>
      <c r="H8" s="141">
        <v>42000</v>
      </c>
      <c r="I8" s="141">
        <f>G8-H8</f>
        <v>-12000</v>
      </c>
      <c r="J8" s="56"/>
    </row>
    <row r="9" spans="1:10" ht="12.75">
      <c r="A9" s="12"/>
      <c r="B9" s="12"/>
      <c r="C9" s="12"/>
      <c r="D9" s="23" t="s">
        <v>94</v>
      </c>
      <c r="E9" s="12"/>
      <c r="F9" s="22" t="s">
        <v>92</v>
      </c>
      <c r="G9" s="68">
        <v>4500</v>
      </c>
      <c r="H9" s="141">
        <v>3000</v>
      </c>
      <c r="I9" s="141">
        <f>G9-H9</f>
        <v>1500</v>
      </c>
      <c r="J9" s="56"/>
    </row>
    <row r="10" spans="1:10" ht="12.75">
      <c r="A10" s="12"/>
      <c r="B10" s="12"/>
      <c r="C10" s="12"/>
      <c r="D10" s="23" t="s">
        <v>95</v>
      </c>
      <c r="E10" s="12"/>
      <c r="F10" s="22" t="s">
        <v>93</v>
      </c>
      <c r="G10" s="68">
        <v>10000</v>
      </c>
      <c r="H10" s="141">
        <v>9100</v>
      </c>
      <c r="I10" s="141">
        <f>G10-H10</f>
        <v>900</v>
      </c>
      <c r="J10" s="56"/>
    </row>
    <row r="11" spans="1:10" ht="12.75">
      <c r="A11" s="12"/>
      <c r="B11" s="12"/>
      <c r="C11" s="12"/>
      <c r="D11" s="23" t="s">
        <v>96</v>
      </c>
      <c r="E11" s="12"/>
      <c r="F11" s="22" t="s">
        <v>98</v>
      </c>
      <c r="G11" s="68">
        <v>4600</v>
      </c>
      <c r="H11" s="141">
        <v>3500</v>
      </c>
      <c r="I11" s="141">
        <f>G11-H11</f>
        <v>1100</v>
      </c>
      <c r="J11" s="56"/>
    </row>
    <row r="12" spans="1:10" ht="12.75">
      <c r="A12" s="12"/>
      <c r="B12" s="12"/>
      <c r="C12" s="12"/>
      <c r="D12" s="23" t="s">
        <v>97</v>
      </c>
      <c r="E12" s="12"/>
      <c r="F12" s="22" t="s">
        <v>99</v>
      </c>
      <c r="G12" s="68">
        <v>700</v>
      </c>
      <c r="H12" s="141">
        <v>500</v>
      </c>
      <c r="I12" s="141">
        <f>G12-H12</f>
        <v>200</v>
      </c>
      <c r="J12" s="56"/>
    </row>
    <row r="13" spans="1:10" ht="15">
      <c r="A13" s="10"/>
      <c r="B13" s="10"/>
      <c r="C13" s="10">
        <v>412</v>
      </c>
      <c r="D13" s="10"/>
      <c r="E13" s="10"/>
      <c r="F13" s="11" t="s">
        <v>100</v>
      </c>
      <c r="G13" s="21">
        <f>G14+G15</f>
        <v>26000</v>
      </c>
      <c r="H13" s="175">
        <f>H15+H14</f>
        <v>26000</v>
      </c>
      <c r="I13" s="148">
        <f>I14+I15+I16</f>
        <v>0</v>
      </c>
      <c r="J13" s="56"/>
    </row>
    <row r="14" spans="1:9" ht="12.75">
      <c r="A14" s="12"/>
      <c r="B14" s="12"/>
      <c r="C14" s="12"/>
      <c r="D14" s="23" t="s">
        <v>101</v>
      </c>
      <c r="E14" s="12"/>
      <c r="F14" s="22" t="s">
        <v>102</v>
      </c>
      <c r="G14" s="70">
        <v>24000</v>
      </c>
      <c r="H14" s="141">
        <v>24000</v>
      </c>
      <c r="I14" s="141">
        <f>G14-H14</f>
        <v>0</v>
      </c>
    </row>
    <row r="15" spans="1:9" ht="12.75">
      <c r="A15" s="12"/>
      <c r="B15" s="12"/>
      <c r="C15" s="12"/>
      <c r="D15" s="12" t="s">
        <v>103</v>
      </c>
      <c r="E15" s="12"/>
      <c r="F15" s="13" t="s">
        <v>241</v>
      </c>
      <c r="G15" s="19">
        <f>G16</f>
        <v>2000</v>
      </c>
      <c r="H15" s="14">
        <f>H16</f>
        <v>2000</v>
      </c>
      <c r="I15" s="152">
        <f>G15-H15</f>
        <v>0</v>
      </c>
    </row>
    <row r="16" spans="1:14" ht="12.75">
      <c r="A16" s="12"/>
      <c r="B16" s="12"/>
      <c r="C16" s="12"/>
      <c r="D16" s="23"/>
      <c r="E16" s="23" t="s">
        <v>247</v>
      </c>
      <c r="F16" s="22" t="s">
        <v>241</v>
      </c>
      <c r="G16" s="70">
        <v>2000</v>
      </c>
      <c r="H16" s="141">
        <v>2000</v>
      </c>
      <c r="I16" s="141">
        <f>G16-H16</f>
        <v>0</v>
      </c>
      <c r="N16" s="41"/>
    </row>
    <row r="17" spans="1:9" ht="15">
      <c r="A17" s="10"/>
      <c r="B17" s="10"/>
      <c r="C17" s="10">
        <v>413</v>
      </c>
      <c r="D17" s="10"/>
      <c r="E17" s="10"/>
      <c r="F17" s="11" t="s">
        <v>104</v>
      </c>
      <c r="G17" s="21">
        <f>G18+G20+G21</f>
        <v>4500</v>
      </c>
      <c r="H17" s="175">
        <f>H21+H20+H18</f>
        <v>4500</v>
      </c>
      <c r="I17" s="148">
        <f>I21+I20+I19</f>
        <v>0</v>
      </c>
    </row>
    <row r="18" spans="1:9" ht="12.75">
      <c r="A18" s="12"/>
      <c r="B18" s="12"/>
      <c r="C18" s="12"/>
      <c r="D18" s="12" t="s">
        <v>105</v>
      </c>
      <c r="E18" s="12"/>
      <c r="F18" s="13" t="s">
        <v>106</v>
      </c>
      <c r="G18" s="14">
        <f>G19</f>
        <v>1000</v>
      </c>
      <c r="H18" s="14">
        <f>H19</f>
        <v>1000</v>
      </c>
      <c r="I18" s="152">
        <f>G18-H18</f>
        <v>0</v>
      </c>
    </row>
    <row r="19" spans="1:9" ht="12.75">
      <c r="A19" s="4"/>
      <c r="B19" s="4"/>
      <c r="C19" s="4"/>
      <c r="D19" s="4"/>
      <c r="E19" s="4" t="s">
        <v>107</v>
      </c>
      <c r="F19" s="15" t="s">
        <v>108</v>
      </c>
      <c r="G19" s="68">
        <v>1000</v>
      </c>
      <c r="H19" s="141">
        <v>1000</v>
      </c>
      <c r="I19" s="141">
        <f>G19-H19</f>
        <v>0</v>
      </c>
    </row>
    <row r="20" spans="1:9" ht="12.75">
      <c r="A20" s="4"/>
      <c r="B20" s="4"/>
      <c r="C20" s="4"/>
      <c r="D20" s="4" t="s">
        <v>112</v>
      </c>
      <c r="E20" s="4"/>
      <c r="F20" s="107" t="s">
        <v>292</v>
      </c>
      <c r="G20" s="68">
        <v>3000</v>
      </c>
      <c r="H20" s="141">
        <f>3000</f>
        <v>3000</v>
      </c>
      <c r="I20" s="141">
        <f>G20-H20</f>
        <v>0</v>
      </c>
    </row>
    <row r="21" spans="1:9" ht="12.75">
      <c r="A21" s="12"/>
      <c r="B21" s="12"/>
      <c r="C21" s="12"/>
      <c r="D21" s="23" t="s">
        <v>117</v>
      </c>
      <c r="E21" s="12"/>
      <c r="F21" s="22" t="s">
        <v>118</v>
      </c>
      <c r="G21" s="70">
        <v>500</v>
      </c>
      <c r="H21" s="141">
        <f>500</f>
        <v>500</v>
      </c>
      <c r="I21" s="41">
        <f>G21-H21</f>
        <v>0</v>
      </c>
    </row>
    <row r="22" spans="1:9" ht="15">
      <c r="A22" s="10"/>
      <c r="B22" s="10"/>
      <c r="C22" s="10">
        <v>414</v>
      </c>
      <c r="D22" s="10"/>
      <c r="E22" s="10"/>
      <c r="F22" s="11" t="s">
        <v>119</v>
      </c>
      <c r="G22" s="21">
        <f>G23+G24+G25</f>
        <v>1400</v>
      </c>
      <c r="H22" s="175">
        <f>H25+H24+H23</f>
        <v>900</v>
      </c>
      <c r="I22" s="148">
        <f>I25+I24+I23</f>
        <v>500</v>
      </c>
    </row>
    <row r="23" spans="1:13" ht="12.75">
      <c r="A23" s="12"/>
      <c r="B23" s="12"/>
      <c r="C23" s="12"/>
      <c r="D23" s="23" t="s">
        <v>120</v>
      </c>
      <c r="E23" s="12"/>
      <c r="F23" s="22" t="s">
        <v>123</v>
      </c>
      <c r="G23" s="70">
        <v>400</v>
      </c>
      <c r="H23" s="141">
        <v>100</v>
      </c>
      <c r="I23" s="141">
        <f>G23-H23</f>
        <v>300</v>
      </c>
      <c r="M23" s="41"/>
    </row>
    <row r="24" spans="1:9" ht="12.75">
      <c r="A24" s="12"/>
      <c r="B24" s="12"/>
      <c r="C24" s="12"/>
      <c r="D24" s="23" t="s">
        <v>121</v>
      </c>
      <c r="E24" s="12"/>
      <c r="F24" s="22" t="s">
        <v>124</v>
      </c>
      <c r="G24" s="70">
        <v>400</v>
      </c>
      <c r="H24" s="141">
        <v>200</v>
      </c>
      <c r="I24" s="141">
        <f>G24-H24</f>
        <v>200</v>
      </c>
    </row>
    <row r="25" spans="1:9" ht="12.75">
      <c r="A25" s="12"/>
      <c r="B25" s="12"/>
      <c r="C25" s="12"/>
      <c r="D25" s="23" t="s">
        <v>245</v>
      </c>
      <c r="E25" s="12"/>
      <c r="F25" s="22" t="s">
        <v>246</v>
      </c>
      <c r="G25" s="70">
        <v>600</v>
      </c>
      <c r="H25" s="141">
        <v>600</v>
      </c>
      <c r="I25" s="141">
        <f>G25-H25</f>
        <v>0</v>
      </c>
    </row>
    <row r="26" spans="1:9" ht="15">
      <c r="A26" s="10"/>
      <c r="B26" s="10"/>
      <c r="C26" s="10">
        <v>415</v>
      </c>
      <c r="D26" s="10"/>
      <c r="E26" s="10"/>
      <c r="F26" s="11" t="s">
        <v>134</v>
      </c>
      <c r="G26" s="21">
        <f>G27</f>
        <v>300</v>
      </c>
      <c r="H26" s="136">
        <f>H27</f>
        <v>300</v>
      </c>
      <c r="I26" s="145">
        <f>I28+I27</f>
        <v>0</v>
      </c>
    </row>
    <row r="27" spans="1:9" ht="12.75">
      <c r="A27" s="12"/>
      <c r="B27" s="12"/>
      <c r="C27" s="12"/>
      <c r="D27" s="12" t="s">
        <v>135</v>
      </c>
      <c r="E27" s="12"/>
      <c r="F27" s="13" t="s">
        <v>136</v>
      </c>
      <c r="G27" s="14">
        <f>G28</f>
        <v>300</v>
      </c>
      <c r="H27" s="14">
        <f>H28</f>
        <v>300</v>
      </c>
      <c r="I27" s="152">
        <f>G27-H27</f>
        <v>0</v>
      </c>
    </row>
    <row r="28" spans="1:9" ht="12.75">
      <c r="A28" s="4"/>
      <c r="B28" s="4"/>
      <c r="C28" s="4"/>
      <c r="D28" s="4"/>
      <c r="E28" s="4" t="s">
        <v>192</v>
      </c>
      <c r="F28" s="15" t="s">
        <v>139</v>
      </c>
      <c r="G28" s="68">
        <v>300</v>
      </c>
      <c r="H28" s="141">
        <v>300</v>
      </c>
      <c r="I28" s="141">
        <f>G28-H28</f>
        <v>0</v>
      </c>
    </row>
    <row r="29" spans="1:9" ht="15">
      <c r="A29" s="10"/>
      <c r="B29" s="10"/>
      <c r="C29" s="10">
        <v>419</v>
      </c>
      <c r="D29" s="10"/>
      <c r="E29" s="10"/>
      <c r="F29" s="11" t="s">
        <v>172</v>
      </c>
      <c r="G29" s="117">
        <f>G32+G31+G30</f>
        <v>32000</v>
      </c>
      <c r="H29" s="176">
        <f>H32+H31+H30</f>
        <v>8000</v>
      </c>
      <c r="I29" s="148">
        <f>I32+I31+I30</f>
        <v>24000</v>
      </c>
    </row>
    <row r="30" spans="1:9" ht="15">
      <c r="A30" s="10"/>
      <c r="B30" s="10"/>
      <c r="C30" s="10"/>
      <c r="D30" s="106" t="s">
        <v>348</v>
      </c>
      <c r="E30" s="10"/>
      <c r="F30" s="107" t="s">
        <v>349</v>
      </c>
      <c r="G30" s="139">
        <v>25000</v>
      </c>
      <c r="H30" s="144">
        <v>0</v>
      </c>
      <c r="I30" s="141">
        <f>G30-H30</f>
        <v>25000</v>
      </c>
    </row>
    <row r="31" spans="1:9" ht="15">
      <c r="A31" s="10"/>
      <c r="B31" s="10"/>
      <c r="C31" s="10"/>
      <c r="D31" s="106" t="s">
        <v>350</v>
      </c>
      <c r="E31" s="10"/>
      <c r="F31" s="107" t="s">
        <v>351</v>
      </c>
      <c r="G31" s="139">
        <v>2000</v>
      </c>
      <c r="H31" s="144">
        <v>0</v>
      </c>
      <c r="I31" s="141">
        <f>G31-H31</f>
        <v>2000</v>
      </c>
    </row>
    <row r="32" spans="1:9" ht="12.75">
      <c r="A32" s="12"/>
      <c r="B32" s="12"/>
      <c r="C32" s="12"/>
      <c r="D32" s="23" t="s">
        <v>293</v>
      </c>
      <c r="E32" s="23"/>
      <c r="F32" s="107" t="s">
        <v>294</v>
      </c>
      <c r="G32" s="113">
        <v>5000</v>
      </c>
      <c r="H32" s="144">
        <v>8000</v>
      </c>
      <c r="I32" s="141">
        <f>G32-H32</f>
        <v>-3000</v>
      </c>
    </row>
    <row r="33" spans="1:9" ht="30">
      <c r="A33" s="4"/>
      <c r="B33" s="4"/>
      <c r="C33" s="10">
        <v>463</v>
      </c>
      <c r="D33" s="10"/>
      <c r="E33" s="10"/>
      <c r="F33" s="11" t="s">
        <v>157</v>
      </c>
      <c r="G33" s="25">
        <f>G34+G35</f>
        <v>1000</v>
      </c>
      <c r="H33" s="175">
        <f>H34</f>
        <v>1000</v>
      </c>
      <c r="I33" s="148">
        <f>G33-H33</f>
        <v>0</v>
      </c>
    </row>
    <row r="34" spans="1:9" ht="12.75">
      <c r="A34" s="4"/>
      <c r="B34" s="4"/>
      <c r="C34" s="4"/>
      <c r="D34" s="23" t="s">
        <v>305</v>
      </c>
      <c r="E34" s="92"/>
      <c r="F34" s="22" t="s">
        <v>363</v>
      </c>
      <c r="G34" s="127">
        <v>1000</v>
      </c>
      <c r="H34" s="77">
        <v>1000</v>
      </c>
      <c r="I34" s="141">
        <f>G34-H34</f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B38">
      <selection activeCell="N12" sqref="N12"/>
    </sheetView>
  </sheetViews>
  <sheetFormatPr defaultColWidth="9.140625" defaultRowHeight="12.75"/>
  <cols>
    <col min="1" max="1" width="4.57421875" style="1" customWidth="1"/>
    <col min="2" max="2" width="3.8515625" style="1" bestFit="1" customWidth="1"/>
    <col min="3" max="3" width="4.421875" style="1" bestFit="1" customWidth="1"/>
    <col min="4" max="4" width="6.28125" style="1" bestFit="1" customWidth="1"/>
    <col min="5" max="5" width="8.00390625" style="1" customWidth="1"/>
    <col min="6" max="6" width="42.421875" style="2" customWidth="1"/>
    <col min="7" max="7" width="22.00390625" style="0" customWidth="1"/>
    <col min="8" max="8" width="19.7109375" style="41" customWidth="1"/>
    <col min="9" max="9" width="19.57421875" style="207" customWidth="1"/>
    <col min="12" max="12" width="10.7109375" style="0" bestFit="1" customWidth="1"/>
    <col min="13" max="13" width="14.57421875" style="0" bestFit="1" customWidth="1"/>
    <col min="14" max="14" width="13.421875" style="0" bestFit="1" customWidth="1"/>
  </cols>
  <sheetData>
    <row r="1" spans="1:7" ht="20.25">
      <c r="A1" s="251" t="s">
        <v>338</v>
      </c>
      <c r="B1" s="251"/>
      <c r="C1" s="251"/>
      <c r="D1" s="251"/>
      <c r="E1" s="251"/>
      <c r="F1" s="251"/>
      <c r="G1" s="251"/>
    </row>
    <row r="2" ht="12.75"/>
    <row r="3" spans="1:9" ht="66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6" t="s">
        <v>5</v>
      </c>
      <c r="G3" s="12" t="s">
        <v>372</v>
      </c>
      <c r="H3" s="146">
        <v>2023</v>
      </c>
      <c r="I3" s="151" t="s">
        <v>374</v>
      </c>
    </row>
    <row r="4" spans="1:9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4">
        <v>7</v>
      </c>
      <c r="H4" s="189">
        <v>8</v>
      </c>
      <c r="I4" s="154">
        <v>9</v>
      </c>
    </row>
    <row r="5" spans="1:9" ht="18">
      <c r="A5" s="17" t="s">
        <v>163</v>
      </c>
      <c r="B5" s="6"/>
      <c r="C5" s="6"/>
      <c r="D5" s="6"/>
      <c r="E5" s="6"/>
      <c r="F5" s="7" t="s">
        <v>280</v>
      </c>
      <c r="G5" s="24">
        <f>G6+G48+G55</f>
        <v>2201300</v>
      </c>
      <c r="H5" s="208">
        <f>H6+H46+H48+H55</f>
        <v>2042600</v>
      </c>
      <c r="I5" s="209">
        <f>G5-H5</f>
        <v>158700</v>
      </c>
    </row>
    <row r="6" spans="1:11" ht="18">
      <c r="A6" s="8"/>
      <c r="B6" s="8">
        <v>41</v>
      </c>
      <c r="C6" s="8"/>
      <c r="D6" s="8"/>
      <c r="E6" s="8"/>
      <c r="F6" s="9" t="s">
        <v>88</v>
      </c>
      <c r="G6" s="216">
        <f>G7+G13+G16+G21+G36+G43+G46</f>
        <v>176300</v>
      </c>
      <c r="H6" s="212">
        <f>H43+H36+H21+H16+H13+H7+H41</f>
        <v>221600</v>
      </c>
      <c r="I6" s="212">
        <f aca="true" t="shared" si="0" ref="I6:I59">G6-H6</f>
        <v>-45300</v>
      </c>
      <c r="K6" s="56"/>
    </row>
    <row r="7" spans="1:13" ht="30">
      <c r="A7" s="10"/>
      <c r="B7" s="10"/>
      <c r="C7" s="10">
        <v>411</v>
      </c>
      <c r="D7" s="10"/>
      <c r="E7" s="10"/>
      <c r="F7" s="11" t="s">
        <v>89</v>
      </c>
      <c r="G7" s="21">
        <f>G8+G9+G10+G11+G12</f>
        <v>100000</v>
      </c>
      <c r="H7" s="136">
        <f>H8+H9+H10+H11+H12</f>
        <v>115500</v>
      </c>
      <c r="I7" s="148">
        <f t="shared" si="0"/>
        <v>-15500</v>
      </c>
      <c r="M7" s="197"/>
    </row>
    <row r="8" spans="1:9" ht="12.75">
      <c r="A8" s="12"/>
      <c r="B8" s="12"/>
      <c r="C8" s="12"/>
      <c r="D8" s="23" t="s">
        <v>90</v>
      </c>
      <c r="E8" s="12"/>
      <c r="F8" s="22" t="s">
        <v>91</v>
      </c>
      <c r="G8" s="68">
        <v>60000</v>
      </c>
      <c r="H8" s="141">
        <v>85000</v>
      </c>
      <c r="I8" s="196">
        <f t="shared" si="0"/>
        <v>-25000</v>
      </c>
    </row>
    <row r="9" spans="1:9" ht="12.75">
      <c r="A9" s="12"/>
      <c r="B9" s="12"/>
      <c r="C9" s="12"/>
      <c r="D9" s="23" t="s">
        <v>94</v>
      </c>
      <c r="E9" s="12"/>
      <c r="F9" s="22" t="s">
        <v>92</v>
      </c>
      <c r="G9" s="68">
        <v>8000</v>
      </c>
      <c r="H9" s="141">
        <v>5500</v>
      </c>
      <c r="I9" s="196">
        <f t="shared" si="0"/>
        <v>2500</v>
      </c>
    </row>
    <row r="10" spans="1:9" ht="12.75">
      <c r="A10" s="12"/>
      <c r="B10" s="12"/>
      <c r="C10" s="12"/>
      <c r="D10" s="23" t="s">
        <v>95</v>
      </c>
      <c r="E10" s="12"/>
      <c r="F10" s="22" t="s">
        <v>93</v>
      </c>
      <c r="G10" s="68">
        <v>23000</v>
      </c>
      <c r="H10" s="141">
        <v>17200</v>
      </c>
      <c r="I10" s="196">
        <f t="shared" si="0"/>
        <v>5800</v>
      </c>
    </row>
    <row r="11" spans="1:9" ht="12.75">
      <c r="A11" s="12"/>
      <c r="B11" s="12"/>
      <c r="C11" s="12"/>
      <c r="D11" s="23" t="s">
        <v>96</v>
      </c>
      <c r="E11" s="12"/>
      <c r="F11" s="22" t="s">
        <v>98</v>
      </c>
      <c r="G11" s="68">
        <v>7800</v>
      </c>
      <c r="H11" s="141">
        <v>7000</v>
      </c>
      <c r="I11" s="196">
        <f t="shared" si="0"/>
        <v>800</v>
      </c>
    </row>
    <row r="12" spans="1:14" ht="12.75">
      <c r="A12" s="12"/>
      <c r="B12" s="12"/>
      <c r="C12" s="12"/>
      <c r="D12" s="23" t="s">
        <v>97</v>
      </c>
      <c r="E12" s="12"/>
      <c r="F12" s="22" t="s">
        <v>99</v>
      </c>
      <c r="G12" s="68">
        <v>1200</v>
      </c>
      <c r="H12" s="141">
        <v>800</v>
      </c>
      <c r="I12" s="196">
        <f t="shared" si="0"/>
        <v>400</v>
      </c>
      <c r="N12" s="41"/>
    </row>
    <row r="13" spans="1:9" ht="15">
      <c r="A13" s="10"/>
      <c r="B13" s="10"/>
      <c r="C13" s="10">
        <v>412</v>
      </c>
      <c r="D13" s="10"/>
      <c r="E13" s="10"/>
      <c r="F13" s="11" t="s">
        <v>100</v>
      </c>
      <c r="G13" s="21">
        <f>G14</f>
        <v>3000</v>
      </c>
      <c r="H13" s="175">
        <f>H14</f>
        <v>3000</v>
      </c>
      <c r="I13" s="148">
        <f t="shared" si="0"/>
        <v>0</v>
      </c>
    </row>
    <row r="14" spans="1:9" ht="15">
      <c r="A14" s="10"/>
      <c r="B14" s="10"/>
      <c r="C14" s="10"/>
      <c r="D14" s="10" t="s">
        <v>103</v>
      </c>
      <c r="E14" s="23"/>
      <c r="F14" s="13" t="s">
        <v>48</v>
      </c>
      <c r="G14" s="14">
        <f>G15</f>
        <v>3000</v>
      </c>
      <c r="H14" s="14">
        <f>H15</f>
        <v>3000</v>
      </c>
      <c r="I14" s="211">
        <f t="shared" si="0"/>
        <v>0</v>
      </c>
    </row>
    <row r="15" spans="1:9" ht="15">
      <c r="A15" s="10"/>
      <c r="B15" s="10"/>
      <c r="C15" s="10"/>
      <c r="D15" s="26"/>
      <c r="E15" s="23" t="s">
        <v>247</v>
      </c>
      <c r="F15" s="22" t="s">
        <v>241</v>
      </c>
      <c r="G15" s="120">
        <v>3000</v>
      </c>
      <c r="H15" s="141">
        <f>3000</f>
        <v>3000</v>
      </c>
      <c r="I15" s="196">
        <f t="shared" si="0"/>
        <v>0</v>
      </c>
    </row>
    <row r="16" spans="1:9" ht="15">
      <c r="A16" s="10"/>
      <c r="B16" s="10"/>
      <c r="C16" s="10">
        <v>413</v>
      </c>
      <c r="D16" s="10"/>
      <c r="E16" s="10"/>
      <c r="F16" s="11" t="s">
        <v>104</v>
      </c>
      <c r="G16" s="21">
        <f>G17+G20</f>
        <v>6000</v>
      </c>
      <c r="H16" s="175">
        <f>H20+H19+H17</f>
        <v>6500</v>
      </c>
      <c r="I16" s="148">
        <f t="shared" si="0"/>
        <v>-500</v>
      </c>
    </row>
    <row r="17" spans="1:9" ht="12.75">
      <c r="A17" s="12"/>
      <c r="B17" s="12"/>
      <c r="C17" s="12"/>
      <c r="D17" s="12" t="s">
        <v>105</v>
      </c>
      <c r="E17" s="12"/>
      <c r="F17" s="13" t="s">
        <v>106</v>
      </c>
      <c r="G17" s="14">
        <f>G18+G19</f>
        <v>3000</v>
      </c>
      <c r="H17" s="14">
        <f>H18</f>
        <v>2000</v>
      </c>
      <c r="I17" s="211">
        <f t="shared" si="0"/>
        <v>1000</v>
      </c>
    </row>
    <row r="18" spans="1:9" ht="12.75">
      <c r="A18" s="4"/>
      <c r="B18" s="4"/>
      <c r="C18" s="4"/>
      <c r="D18" s="4"/>
      <c r="E18" s="4" t="s">
        <v>107</v>
      </c>
      <c r="F18" s="15" t="s">
        <v>108</v>
      </c>
      <c r="G18" s="68">
        <v>2000</v>
      </c>
      <c r="H18" s="141">
        <v>2000</v>
      </c>
      <c r="I18" s="196">
        <f t="shared" si="0"/>
        <v>0</v>
      </c>
    </row>
    <row r="19" spans="1:9" ht="12.75">
      <c r="A19" s="4"/>
      <c r="B19" s="4"/>
      <c r="C19" s="4"/>
      <c r="D19" s="4"/>
      <c r="E19" s="23" t="s">
        <v>249</v>
      </c>
      <c r="F19" s="15" t="s">
        <v>111</v>
      </c>
      <c r="G19" s="68">
        <v>1000</v>
      </c>
      <c r="H19" s="141">
        <v>2000</v>
      </c>
      <c r="I19" s="196">
        <f t="shared" si="0"/>
        <v>-1000</v>
      </c>
    </row>
    <row r="20" spans="1:9" ht="12.75">
      <c r="A20" s="12"/>
      <c r="B20" s="12"/>
      <c r="C20" s="12"/>
      <c r="D20" s="23" t="s">
        <v>117</v>
      </c>
      <c r="E20" s="12"/>
      <c r="F20" s="22" t="s">
        <v>118</v>
      </c>
      <c r="G20" s="70">
        <v>3000</v>
      </c>
      <c r="H20" s="141">
        <v>2500</v>
      </c>
      <c r="I20" s="196">
        <f t="shared" si="0"/>
        <v>500</v>
      </c>
    </row>
    <row r="21" spans="1:12" ht="15">
      <c r="A21" s="10"/>
      <c r="B21" s="10"/>
      <c r="C21" s="10">
        <v>414</v>
      </c>
      <c r="D21" s="10"/>
      <c r="E21" s="10"/>
      <c r="F21" s="11" t="s">
        <v>119</v>
      </c>
      <c r="G21" s="21">
        <f>G22+G23+G24+G29+G34+G33</f>
        <v>46400</v>
      </c>
      <c r="H21" s="175">
        <f>H34+H29+H24+H23+H22+H27</f>
        <v>64700</v>
      </c>
      <c r="I21" s="148">
        <f t="shared" si="0"/>
        <v>-18300</v>
      </c>
      <c r="L21" s="41"/>
    </row>
    <row r="22" spans="1:9" ht="11.25" customHeight="1">
      <c r="A22" s="12"/>
      <c r="B22" s="12"/>
      <c r="C22" s="12"/>
      <c r="D22" s="23" t="s">
        <v>120</v>
      </c>
      <c r="E22" s="12"/>
      <c r="F22" s="22" t="s">
        <v>123</v>
      </c>
      <c r="G22" s="70">
        <v>2000</v>
      </c>
      <c r="H22" s="141">
        <v>2000</v>
      </c>
      <c r="I22" s="196">
        <f t="shared" si="0"/>
        <v>0</v>
      </c>
    </row>
    <row r="23" spans="1:9" ht="12.75">
      <c r="A23" s="12"/>
      <c r="B23" s="12"/>
      <c r="C23" s="12"/>
      <c r="D23" s="23" t="s">
        <v>121</v>
      </c>
      <c r="E23" s="12"/>
      <c r="F23" s="22" t="s">
        <v>124</v>
      </c>
      <c r="G23" s="70">
        <v>2000</v>
      </c>
      <c r="H23" s="141">
        <v>2000</v>
      </c>
      <c r="I23" s="196">
        <f t="shared" si="0"/>
        <v>0</v>
      </c>
    </row>
    <row r="24" spans="1:9" ht="15">
      <c r="A24" s="12"/>
      <c r="B24" s="12"/>
      <c r="C24" s="12"/>
      <c r="D24" s="12" t="s">
        <v>122</v>
      </c>
      <c r="E24" s="12"/>
      <c r="F24" s="13" t="s">
        <v>125</v>
      </c>
      <c r="G24" s="14">
        <f>G25+G26</f>
        <v>7600</v>
      </c>
      <c r="H24" s="14">
        <f>H26+H25</f>
        <v>7600</v>
      </c>
      <c r="I24" s="194">
        <f t="shared" si="0"/>
        <v>0</v>
      </c>
    </row>
    <row r="25" spans="1:9" ht="12.75">
      <c r="A25" s="4"/>
      <c r="B25" s="4"/>
      <c r="C25" s="4"/>
      <c r="D25" s="4"/>
      <c r="E25" s="4" t="s">
        <v>126</v>
      </c>
      <c r="F25" s="15" t="s">
        <v>277</v>
      </c>
      <c r="G25" s="68">
        <v>600</v>
      </c>
      <c r="H25" s="141">
        <v>600</v>
      </c>
      <c r="I25" s="196">
        <f t="shared" si="0"/>
        <v>0</v>
      </c>
    </row>
    <row r="26" spans="1:9" ht="12.75">
      <c r="A26" s="4"/>
      <c r="B26" s="4"/>
      <c r="C26" s="4"/>
      <c r="D26" s="4"/>
      <c r="E26" s="4" t="s">
        <v>127</v>
      </c>
      <c r="F26" s="15" t="s">
        <v>183</v>
      </c>
      <c r="G26" s="68">
        <v>7000</v>
      </c>
      <c r="H26" s="141">
        <v>7000</v>
      </c>
      <c r="I26" s="196">
        <f t="shared" si="0"/>
        <v>0</v>
      </c>
    </row>
    <row r="27" spans="1:9" ht="15">
      <c r="A27" s="4"/>
      <c r="B27" s="4"/>
      <c r="C27" s="4"/>
      <c r="D27" s="62" t="s">
        <v>385</v>
      </c>
      <c r="E27" s="4"/>
      <c r="F27" s="63" t="s">
        <v>386</v>
      </c>
      <c r="G27" s="123">
        <v>0</v>
      </c>
      <c r="H27" s="14">
        <f>H28</f>
        <v>10000</v>
      </c>
      <c r="I27" s="194">
        <f>G27-H27</f>
        <v>-10000</v>
      </c>
    </row>
    <row r="28" spans="1:9" ht="12.75">
      <c r="A28" s="4"/>
      <c r="B28" s="4"/>
      <c r="C28" s="4"/>
      <c r="D28" s="23"/>
      <c r="E28" s="106" t="s">
        <v>385</v>
      </c>
      <c r="F28" s="22" t="s">
        <v>387</v>
      </c>
      <c r="G28" s="70">
        <v>0</v>
      </c>
      <c r="H28" s="77">
        <v>10000</v>
      </c>
      <c r="I28" s="196">
        <f>G28-H28</f>
        <v>-10000</v>
      </c>
    </row>
    <row r="29" spans="1:9" ht="15">
      <c r="A29" s="4"/>
      <c r="B29" s="4"/>
      <c r="C29" s="4"/>
      <c r="D29" s="62" t="s">
        <v>218</v>
      </c>
      <c r="E29" s="4"/>
      <c r="F29" s="63" t="s">
        <v>226</v>
      </c>
      <c r="G29" s="123">
        <f>SUM(G31+G32)</f>
        <v>32800</v>
      </c>
      <c r="H29" s="14">
        <f>H33+H32+H31+H30</f>
        <v>39000</v>
      </c>
      <c r="I29" s="194">
        <f t="shared" si="0"/>
        <v>-6200</v>
      </c>
    </row>
    <row r="30" spans="1:9" ht="12.75">
      <c r="A30" s="4"/>
      <c r="B30" s="4"/>
      <c r="C30" s="4"/>
      <c r="D30" s="23"/>
      <c r="E30" s="106" t="s">
        <v>364</v>
      </c>
      <c r="F30" s="22" t="s">
        <v>388</v>
      </c>
      <c r="G30" s="70">
        <v>4800</v>
      </c>
      <c r="H30" s="77">
        <v>5000</v>
      </c>
      <c r="I30" s="196">
        <f>G30-H30</f>
        <v>-200</v>
      </c>
    </row>
    <row r="31" spans="1:9" ht="12.75">
      <c r="A31" s="4"/>
      <c r="B31" s="4"/>
      <c r="C31" s="4"/>
      <c r="D31" s="23"/>
      <c r="E31" s="106" t="s">
        <v>368</v>
      </c>
      <c r="F31" s="22" t="s">
        <v>371</v>
      </c>
      <c r="G31" s="70">
        <v>4800</v>
      </c>
      <c r="H31" s="77">
        <v>0</v>
      </c>
      <c r="I31" s="196">
        <f t="shared" si="0"/>
        <v>4800</v>
      </c>
    </row>
    <row r="32" spans="1:9" ht="12.75">
      <c r="A32" s="4"/>
      <c r="B32" s="4"/>
      <c r="C32" s="4"/>
      <c r="D32" s="23"/>
      <c r="E32" s="106" t="s">
        <v>369</v>
      </c>
      <c r="F32" s="22" t="s">
        <v>370</v>
      </c>
      <c r="G32" s="70">
        <v>28000</v>
      </c>
      <c r="H32" s="77">
        <v>33000</v>
      </c>
      <c r="I32" s="196">
        <f t="shared" si="0"/>
        <v>-5000</v>
      </c>
    </row>
    <row r="33" spans="1:9" ht="12.75">
      <c r="A33" s="4"/>
      <c r="B33" s="4"/>
      <c r="C33" s="4"/>
      <c r="D33" s="23" t="s">
        <v>245</v>
      </c>
      <c r="E33" s="4"/>
      <c r="F33" s="22" t="s">
        <v>251</v>
      </c>
      <c r="G33" s="70">
        <v>1000</v>
      </c>
      <c r="H33" s="141">
        <v>1000</v>
      </c>
      <c r="I33" s="196">
        <f t="shared" si="0"/>
        <v>0</v>
      </c>
    </row>
    <row r="34" spans="1:9" ht="15">
      <c r="A34" s="4"/>
      <c r="B34" s="4"/>
      <c r="C34" s="4"/>
      <c r="D34" s="12" t="s">
        <v>131</v>
      </c>
      <c r="E34" s="4"/>
      <c r="F34" s="13" t="s">
        <v>255</v>
      </c>
      <c r="G34" s="19">
        <f>G35</f>
        <v>1000</v>
      </c>
      <c r="H34" s="14">
        <f>H35</f>
        <v>4100</v>
      </c>
      <c r="I34" s="194">
        <f t="shared" si="0"/>
        <v>-3100</v>
      </c>
    </row>
    <row r="35" spans="1:9" ht="12.75">
      <c r="A35" s="4"/>
      <c r="B35" s="4"/>
      <c r="C35" s="4"/>
      <c r="D35" s="23"/>
      <c r="E35" s="4" t="s">
        <v>254</v>
      </c>
      <c r="F35" s="22" t="s">
        <v>255</v>
      </c>
      <c r="G35" s="70">
        <v>1000</v>
      </c>
      <c r="H35" s="77">
        <v>4100</v>
      </c>
      <c r="I35" s="196">
        <f t="shared" si="0"/>
        <v>-3100</v>
      </c>
    </row>
    <row r="36" spans="1:9" ht="15">
      <c r="A36" s="10"/>
      <c r="B36" s="10"/>
      <c r="C36" s="10">
        <v>415</v>
      </c>
      <c r="D36" s="10"/>
      <c r="E36" s="10"/>
      <c r="F36" s="11" t="s">
        <v>134</v>
      </c>
      <c r="G36" s="21">
        <f>G37</f>
        <v>4900</v>
      </c>
      <c r="H36" s="175">
        <f>H37</f>
        <v>4900</v>
      </c>
      <c r="I36" s="148">
        <f t="shared" si="0"/>
        <v>0</v>
      </c>
    </row>
    <row r="37" spans="1:9" ht="15">
      <c r="A37" s="12"/>
      <c r="B37" s="12"/>
      <c r="C37" s="12"/>
      <c r="D37" s="12" t="s">
        <v>135</v>
      </c>
      <c r="E37" s="12"/>
      <c r="F37" s="13" t="s">
        <v>136</v>
      </c>
      <c r="G37" s="14">
        <f>G38+G39+G40</f>
        <v>4900</v>
      </c>
      <c r="H37" s="190">
        <f>H40+H39+H38</f>
        <v>4900</v>
      </c>
      <c r="I37" s="194">
        <f t="shared" si="0"/>
        <v>0</v>
      </c>
    </row>
    <row r="38" spans="1:9" ht="12.75">
      <c r="A38" s="4"/>
      <c r="B38" s="4"/>
      <c r="C38" s="4"/>
      <c r="D38" s="4"/>
      <c r="E38" s="4" t="s">
        <v>137</v>
      </c>
      <c r="F38" s="15" t="s">
        <v>193</v>
      </c>
      <c r="G38" s="68">
        <v>2000</v>
      </c>
      <c r="H38" s="141">
        <v>2000</v>
      </c>
      <c r="I38" s="196">
        <f t="shared" si="0"/>
        <v>0</v>
      </c>
    </row>
    <row r="39" spans="1:9" ht="12.75">
      <c r="A39" s="4"/>
      <c r="B39" s="4"/>
      <c r="C39" s="4"/>
      <c r="D39" s="4"/>
      <c r="E39" s="4" t="s">
        <v>138</v>
      </c>
      <c r="F39" s="15" t="s">
        <v>187</v>
      </c>
      <c r="G39" s="68">
        <v>1500</v>
      </c>
      <c r="H39" s="141">
        <v>1500</v>
      </c>
      <c r="I39" s="196">
        <f t="shared" si="0"/>
        <v>0</v>
      </c>
    </row>
    <row r="40" spans="1:9" ht="12.75">
      <c r="A40" s="4"/>
      <c r="B40" s="4"/>
      <c r="C40" s="4"/>
      <c r="D40" s="4"/>
      <c r="E40" s="4" t="s">
        <v>192</v>
      </c>
      <c r="F40" s="15" t="s">
        <v>139</v>
      </c>
      <c r="G40" s="68">
        <v>1400</v>
      </c>
      <c r="H40" s="141">
        <v>1400</v>
      </c>
      <c r="I40" s="196">
        <f t="shared" si="0"/>
        <v>0</v>
      </c>
    </row>
    <row r="41" spans="1:9" ht="15">
      <c r="A41" s="4"/>
      <c r="B41" s="4"/>
      <c r="C41" s="12">
        <v>418</v>
      </c>
      <c r="D41" s="23"/>
      <c r="E41" s="12"/>
      <c r="F41" s="11" t="s">
        <v>310</v>
      </c>
      <c r="G41" s="114">
        <f>G42</f>
        <v>30000</v>
      </c>
      <c r="H41" s="199">
        <f>H42</f>
        <v>20000</v>
      </c>
      <c r="I41" s="145">
        <f t="shared" si="0"/>
        <v>10000</v>
      </c>
    </row>
    <row r="42" spans="1:9" s="108" customFormat="1" ht="12.75">
      <c r="A42" s="106"/>
      <c r="B42" s="106"/>
      <c r="C42" s="106"/>
      <c r="D42" s="106"/>
      <c r="E42" s="106" t="s">
        <v>392</v>
      </c>
      <c r="F42" s="107" t="s">
        <v>378</v>
      </c>
      <c r="G42" s="248">
        <f>G44+G43</f>
        <v>30000</v>
      </c>
      <c r="H42" s="206">
        <v>20000</v>
      </c>
      <c r="I42" s="138">
        <f t="shared" si="0"/>
        <v>10000</v>
      </c>
    </row>
    <row r="43" spans="1:9" ht="15">
      <c r="A43" s="4"/>
      <c r="B43" s="4"/>
      <c r="C43" s="12">
        <v>419</v>
      </c>
      <c r="D43" s="4"/>
      <c r="E43" s="4"/>
      <c r="F43" s="13" t="s">
        <v>229</v>
      </c>
      <c r="G43" s="99">
        <f>G44</f>
        <v>15000</v>
      </c>
      <c r="H43" s="175">
        <f>H44</f>
        <v>7000</v>
      </c>
      <c r="I43" s="148">
        <f t="shared" si="0"/>
        <v>8000</v>
      </c>
    </row>
    <row r="44" spans="1:9" ht="15">
      <c r="A44" s="4"/>
      <c r="B44" s="4"/>
      <c r="C44" s="4"/>
      <c r="D44" s="12" t="s">
        <v>173</v>
      </c>
      <c r="E44" s="4"/>
      <c r="F44" s="13" t="s">
        <v>237</v>
      </c>
      <c r="G44" s="19">
        <f>G45</f>
        <v>15000</v>
      </c>
      <c r="H44" s="190">
        <f>H45</f>
        <v>7000</v>
      </c>
      <c r="I44" s="211">
        <f t="shared" si="0"/>
        <v>8000</v>
      </c>
    </row>
    <row r="45" spans="1:9" ht="12.75">
      <c r="A45" s="4"/>
      <c r="B45" s="4"/>
      <c r="C45" s="4"/>
      <c r="D45" s="4"/>
      <c r="E45" s="23" t="s">
        <v>208</v>
      </c>
      <c r="F45" s="22" t="s">
        <v>210</v>
      </c>
      <c r="G45" s="68">
        <v>15000</v>
      </c>
      <c r="H45" s="77">
        <v>7000</v>
      </c>
      <c r="I45" s="196">
        <f t="shared" si="0"/>
        <v>8000</v>
      </c>
    </row>
    <row r="46" spans="1:9" ht="30">
      <c r="A46" s="4"/>
      <c r="B46" s="4"/>
      <c r="C46" s="10">
        <v>463</v>
      </c>
      <c r="D46" s="10"/>
      <c r="E46" s="10"/>
      <c r="F46" s="11" t="s">
        <v>157</v>
      </c>
      <c r="G46" s="25">
        <f>G47</f>
        <v>1000</v>
      </c>
      <c r="H46" s="175">
        <f>H47</f>
        <v>1000</v>
      </c>
      <c r="I46" s="148">
        <f t="shared" si="0"/>
        <v>0</v>
      </c>
    </row>
    <row r="47" spans="1:9" ht="12.75">
      <c r="A47" s="4"/>
      <c r="B47" s="4"/>
      <c r="C47" s="4"/>
      <c r="D47" s="23" t="s">
        <v>303</v>
      </c>
      <c r="E47" s="92"/>
      <c r="F47" s="22" t="s">
        <v>363</v>
      </c>
      <c r="G47" s="127">
        <v>1000</v>
      </c>
      <c r="H47" s="77">
        <v>1000</v>
      </c>
      <c r="I47" s="158">
        <f t="shared" si="0"/>
        <v>0</v>
      </c>
    </row>
    <row r="48" spans="1:9" ht="18">
      <c r="A48" s="8"/>
      <c r="B48" s="8">
        <v>44</v>
      </c>
      <c r="C48" s="8"/>
      <c r="D48" s="8"/>
      <c r="E48" s="8"/>
      <c r="F48" s="9" t="s">
        <v>152</v>
      </c>
      <c r="G48" s="216">
        <f>G49</f>
        <v>1975000</v>
      </c>
      <c r="H48" s="212">
        <f>H49</f>
        <v>1750000</v>
      </c>
      <c r="I48" s="213">
        <f t="shared" si="0"/>
        <v>225000</v>
      </c>
    </row>
    <row r="49" spans="1:9" ht="15">
      <c r="A49" s="10"/>
      <c r="B49" s="10"/>
      <c r="C49" s="10">
        <v>441</v>
      </c>
      <c r="D49" s="10"/>
      <c r="E49" s="10"/>
      <c r="F49" s="11" t="s">
        <v>152</v>
      </c>
      <c r="G49" s="21">
        <f>G50+G51+G52+I44+G53+G54</f>
        <v>1975000</v>
      </c>
      <c r="H49" s="175">
        <f>H54+H53+H52+H51+H50</f>
        <v>1750000</v>
      </c>
      <c r="I49" s="148">
        <f t="shared" si="0"/>
        <v>225000</v>
      </c>
    </row>
    <row r="50" spans="1:9" ht="12.75">
      <c r="A50" s="12"/>
      <c r="B50" s="12"/>
      <c r="C50" s="12"/>
      <c r="D50" s="12" t="s">
        <v>153</v>
      </c>
      <c r="E50" s="12"/>
      <c r="F50" s="214" t="s">
        <v>154</v>
      </c>
      <c r="G50" s="183">
        <v>1315000</v>
      </c>
      <c r="H50" s="141">
        <v>1335000</v>
      </c>
      <c r="I50" s="158">
        <f t="shared" si="0"/>
        <v>-20000</v>
      </c>
    </row>
    <row r="51" spans="1:9" ht="12.75">
      <c r="A51" s="4"/>
      <c r="B51" s="4"/>
      <c r="C51" s="4"/>
      <c r="D51" s="12" t="s">
        <v>200</v>
      </c>
      <c r="E51" s="23"/>
      <c r="F51" s="214" t="s">
        <v>264</v>
      </c>
      <c r="G51" s="185">
        <v>320000</v>
      </c>
      <c r="H51" s="141">
        <v>200000</v>
      </c>
      <c r="I51" s="158">
        <f t="shared" si="0"/>
        <v>120000</v>
      </c>
    </row>
    <row r="52" spans="1:9" ht="12.75">
      <c r="A52" s="4"/>
      <c r="B52" s="4"/>
      <c r="C52" s="4"/>
      <c r="D52" s="100" t="s">
        <v>176</v>
      </c>
      <c r="E52" s="69"/>
      <c r="F52" s="215" t="s">
        <v>177</v>
      </c>
      <c r="G52" s="185">
        <v>182000</v>
      </c>
      <c r="H52" s="141">
        <v>110000</v>
      </c>
      <c r="I52" s="158">
        <f t="shared" si="0"/>
        <v>72000</v>
      </c>
    </row>
    <row r="53" spans="1:9" ht="12.75">
      <c r="A53" s="4"/>
      <c r="B53" s="4"/>
      <c r="C53" s="4"/>
      <c r="D53" s="62" t="s">
        <v>190</v>
      </c>
      <c r="E53" s="62"/>
      <c r="F53" s="214" t="s">
        <v>191</v>
      </c>
      <c r="G53" s="185">
        <v>95000</v>
      </c>
      <c r="H53" s="141">
        <v>75000</v>
      </c>
      <c r="I53" s="158">
        <f t="shared" si="0"/>
        <v>20000</v>
      </c>
    </row>
    <row r="54" spans="1:9" ht="15.75">
      <c r="A54" s="8"/>
      <c r="B54" s="8"/>
      <c r="C54" s="8"/>
      <c r="D54" s="12" t="s">
        <v>180</v>
      </c>
      <c r="E54" s="4"/>
      <c r="F54" s="214" t="s">
        <v>189</v>
      </c>
      <c r="G54" s="185">
        <v>55000</v>
      </c>
      <c r="H54" s="141">
        <v>30000</v>
      </c>
      <c r="I54" s="158">
        <f t="shared" si="0"/>
        <v>25000</v>
      </c>
    </row>
    <row r="55" spans="1:9" ht="18">
      <c r="A55" s="4"/>
      <c r="B55" s="12">
        <v>47</v>
      </c>
      <c r="C55" s="4"/>
      <c r="D55" s="8"/>
      <c r="E55" s="8"/>
      <c r="F55" s="9" t="s">
        <v>158</v>
      </c>
      <c r="G55" s="216">
        <f>G56+G58</f>
        <v>50000</v>
      </c>
      <c r="H55" s="212">
        <f>H58+H56</f>
        <v>70000</v>
      </c>
      <c r="I55" s="212">
        <f t="shared" si="0"/>
        <v>-20000</v>
      </c>
    </row>
    <row r="56" spans="1:9" s="74" customFormat="1" ht="15">
      <c r="A56" s="4"/>
      <c r="B56" s="4"/>
      <c r="C56" s="12">
        <v>471</v>
      </c>
      <c r="D56" s="10"/>
      <c r="E56" s="10"/>
      <c r="F56" s="11" t="s">
        <v>159</v>
      </c>
      <c r="G56" s="25">
        <f>G57</f>
        <v>40000</v>
      </c>
      <c r="H56" s="136">
        <f>H57</f>
        <v>60000</v>
      </c>
      <c r="I56" s="148">
        <f t="shared" si="0"/>
        <v>-20000</v>
      </c>
    </row>
    <row r="57" spans="1:9" s="74" customFormat="1" ht="15">
      <c r="A57" s="4"/>
      <c r="B57" s="4"/>
      <c r="C57" s="4"/>
      <c r="D57" s="78" t="s">
        <v>222</v>
      </c>
      <c r="E57" s="10"/>
      <c r="F57" s="22" t="s">
        <v>228</v>
      </c>
      <c r="G57" s="70">
        <v>40000</v>
      </c>
      <c r="H57" s="77">
        <v>60000</v>
      </c>
      <c r="I57" s="195">
        <f t="shared" si="0"/>
        <v>-20000</v>
      </c>
    </row>
    <row r="58" spans="1:9" ht="15">
      <c r="A58" s="4"/>
      <c r="B58" s="4"/>
      <c r="C58" s="12">
        <v>472</v>
      </c>
      <c r="D58" s="10"/>
      <c r="E58" s="10"/>
      <c r="F58" s="11" t="s">
        <v>160</v>
      </c>
      <c r="G58" s="25">
        <f>G59</f>
        <v>10000</v>
      </c>
      <c r="H58" s="175">
        <f>H59</f>
        <v>10000</v>
      </c>
      <c r="I58" s="148">
        <f t="shared" si="0"/>
        <v>0</v>
      </c>
    </row>
    <row r="59" spans="1:9" ht="12.75">
      <c r="A59" s="4"/>
      <c r="B59" s="4"/>
      <c r="C59" s="4"/>
      <c r="D59" s="78" t="s">
        <v>224</v>
      </c>
      <c r="E59" s="4"/>
      <c r="F59" s="22" t="s">
        <v>225</v>
      </c>
      <c r="G59" s="128">
        <v>10000</v>
      </c>
      <c r="H59" s="141">
        <v>10000</v>
      </c>
      <c r="I59" s="196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zoomScale="106" zoomScaleNormal="106" zoomScalePageLayoutView="0" workbookViewId="0" topLeftCell="D60">
      <selection activeCell="L28" sqref="L28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47.7109375" style="2" customWidth="1"/>
    <col min="7" max="7" width="17.7109375" style="0" customWidth="1"/>
    <col min="8" max="8" width="20.57421875" style="41" customWidth="1"/>
    <col min="9" max="9" width="21.140625" style="0" customWidth="1"/>
    <col min="12" max="12" width="14.00390625" style="0" bestFit="1" customWidth="1"/>
    <col min="14" max="14" width="12.28125" style="0" bestFit="1" customWidth="1"/>
  </cols>
  <sheetData>
    <row r="1" spans="1:7" ht="45.75" customHeight="1">
      <c r="A1" s="252" t="s">
        <v>343</v>
      </c>
      <c r="B1" s="252"/>
      <c r="C1" s="252"/>
      <c r="D1" s="252"/>
      <c r="E1" s="252"/>
      <c r="F1" s="252"/>
      <c r="G1" s="252"/>
    </row>
    <row r="3" spans="1:9" ht="6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6" t="s">
        <v>5</v>
      </c>
      <c r="G3" s="12" t="s">
        <v>375</v>
      </c>
      <c r="H3" s="192">
        <v>2023</v>
      </c>
      <c r="I3" s="4" t="s">
        <v>374</v>
      </c>
    </row>
    <row r="4" spans="1:10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4">
        <v>7</v>
      </c>
      <c r="H4" s="147">
        <v>8</v>
      </c>
      <c r="I4" s="4">
        <v>9</v>
      </c>
      <c r="J4" s="1"/>
    </row>
    <row r="5" spans="1:9" ht="36">
      <c r="A5" s="17" t="s">
        <v>164</v>
      </c>
      <c r="B5" s="6"/>
      <c r="C5" s="6"/>
      <c r="D5" s="6"/>
      <c r="E5" s="6"/>
      <c r="F5" s="7" t="s">
        <v>344</v>
      </c>
      <c r="G5" s="172">
        <f>G6+G54+G78+G48</f>
        <v>744100</v>
      </c>
      <c r="H5" s="172">
        <f>H6+H48+H54+H78</f>
        <v>1036000</v>
      </c>
      <c r="I5" s="172">
        <f>G5-H5</f>
        <v>-291900</v>
      </c>
    </row>
    <row r="6" spans="1:14" ht="15.75">
      <c r="A6" s="8"/>
      <c r="B6" s="8">
        <v>41</v>
      </c>
      <c r="C6" s="8"/>
      <c r="D6" s="8"/>
      <c r="E6" s="8"/>
      <c r="F6" s="9" t="s">
        <v>88</v>
      </c>
      <c r="G6" s="210">
        <f>G7+G13+G17+G27+G38+G41+G43</f>
        <v>193600</v>
      </c>
      <c r="H6" s="210">
        <f>H7+H13+H17+H27+H38+H41+H43</f>
        <v>228000</v>
      </c>
      <c r="I6" s="210">
        <f aca="true" t="shared" si="0" ref="I6:I69">G6-H6</f>
        <v>-34400</v>
      </c>
      <c r="N6" s="41"/>
    </row>
    <row r="7" spans="1:9" ht="30">
      <c r="A7" s="10"/>
      <c r="B7" s="10"/>
      <c r="C7" s="10">
        <v>411</v>
      </c>
      <c r="D7" s="10"/>
      <c r="E7" s="10"/>
      <c r="F7" s="11" t="s">
        <v>89</v>
      </c>
      <c r="G7" s="136">
        <f>G8+G9+G10+G11+G12</f>
        <v>99000</v>
      </c>
      <c r="H7" s="136">
        <f>H8+H9+H10+H11+H12</f>
        <v>128500</v>
      </c>
      <c r="I7" s="136">
        <f t="shared" si="0"/>
        <v>-29500</v>
      </c>
    </row>
    <row r="8" spans="1:12" ht="12.75">
      <c r="A8" s="12"/>
      <c r="B8" s="12"/>
      <c r="C8" s="12"/>
      <c r="D8" s="23" t="s">
        <v>90</v>
      </c>
      <c r="E8" s="12"/>
      <c r="F8" s="22" t="s">
        <v>91</v>
      </c>
      <c r="G8" s="70">
        <v>60000</v>
      </c>
      <c r="H8" s="141">
        <v>95000</v>
      </c>
      <c r="I8" s="196">
        <f t="shared" si="0"/>
        <v>-35000</v>
      </c>
      <c r="L8" s="41"/>
    </row>
    <row r="9" spans="1:9" ht="12.75">
      <c r="A9" s="12"/>
      <c r="B9" s="12"/>
      <c r="C9" s="12"/>
      <c r="D9" s="23" t="s">
        <v>94</v>
      </c>
      <c r="E9" s="12"/>
      <c r="F9" s="22" t="s">
        <v>92</v>
      </c>
      <c r="G9" s="70">
        <v>8000</v>
      </c>
      <c r="H9" s="141">
        <v>2500</v>
      </c>
      <c r="I9" s="196">
        <f t="shared" si="0"/>
        <v>5500</v>
      </c>
    </row>
    <row r="10" spans="1:9" ht="12.75">
      <c r="A10" s="12"/>
      <c r="B10" s="12"/>
      <c r="C10" s="12"/>
      <c r="D10" s="23" t="s">
        <v>95</v>
      </c>
      <c r="E10" s="12"/>
      <c r="F10" s="22" t="s">
        <v>93</v>
      </c>
      <c r="G10" s="70">
        <v>22000</v>
      </c>
      <c r="H10" s="141">
        <v>21000</v>
      </c>
      <c r="I10" s="196">
        <f t="shared" si="0"/>
        <v>1000</v>
      </c>
    </row>
    <row r="11" spans="1:9" ht="12.75">
      <c r="A11" s="12"/>
      <c r="B11" s="12"/>
      <c r="C11" s="12"/>
      <c r="D11" s="23" t="s">
        <v>96</v>
      </c>
      <c r="E11" s="12"/>
      <c r="F11" s="22" t="s">
        <v>98</v>
      </c>
      <c r="G11" s="70">
        <v>7800</v>
      </c>
      <c r="H11" s="141">
        <v>9500</v>
      </c>
      <c r="I11" s="196">
        <f t="shared" si="0"/>
        <v>-1700</v>
      </c>
    </row>
    <row r="12" spans="1:9" ht="12.75">
      <c r="A12" s="12"/>
      <c r="B12" s="12"/>
      <c r="C12" s="12"/>
      <c r="D12" s="23" t="s">
        <v>97</v>
      </c>
      <c r="E12" s="12"/>
      <c r="F12" s="22" t="s">
        <v>99</v>
      </c>
      <c r="G12" s="70">
        <v>1200</v>
      </c>
      <c r="H12" s="141">
        <v>500</v>
      </c>
      <c r="I12" s="196">
        <f t="shared" si="0"/>
        <v>700</v>
      </c>
    </row>
    <row r="13" spans="1:12" ht="15">
      <c r="A13" s="12"/>
      <c r="B13" s="12"/>
      <c r="C13" s="10">
        <v>412</v>
      </c>
      <c r="D13" s="23"/>
      <c r="E13" s="12"/>
      <c r="F13" s="11" t="s">
        <v>171</v>
      </c>
      <c r="G13" s="116">
        <f>G14</f>
        <v>6000</v>
      </c>
      <c r="H13" s="136">
        <f>H14</f>
        <v>13400</v>
      </c>
      <c r="I13" s="136">
        <f t="shared" si="0"/>
        <v>-7400</v>
      </c>
      <c r="L13" s="41"/>
    </row>
    <row r="14" spans="1:9" ht="15">
      <c r="A14" s="12"/>
      <c r="B14" s="12"/>
      <c r="C14" s="10"/>
      <c r="D14" s="12" t="s">
        <v>103</v>
      </c>
      <c r="E14" s="12"/>
      <c r="F14" s="11" t="s">
        <v>241</v>
      </c>
      <c r="G14" s="19">
        <f>G15+G16</f>
        <v>6000</v>
      </c>
      <c r="H14" s="14">
        <f>H16+H15</f>
        <v>13400</v>
      </c>
      <c r="I14" s="211">
        <f t="shared" si="0"/>
        <v>-7400</v>
      </c>
    </row>
    <row r="15" spans="1:9" ht="12.75">
      <c r="A15" s="12"/>
      <c r="B15" s="12"/>
      <c r="C15" s="12"/>
      <c r="D15" s="23"/>
      <c r="E15" s="23" t="s">
        <v>247</v>
      </c>
      <c r="F15" s="22" t="s">
        <v>241</v>
      </c>
      <c r="G15" s="70">
        <v>3000</v>
      </c>
      <c r="H15" s="77">
        <v>8000</v>
      </c>
      <c r="I15" s="196">
        <f t="shared" si="0"/>
        <v>-5000</v>
      </c>
    </row>
    <row r="16" spans="1:9" ht="12.75">
      <c r="A16" s="12"/>
      <c r="B16" s="12"/>
      <c r="C16" s="12"/>
      <c r="D16" s="23"/>
      <c r="E16" s="23" t="s">
        <v>297</v>
      </c>
      <c r="F16" s="22" t="s">
        <v>298</v>
      </c>
      <c r="G16" s="70">
        <v>3000</v>
      </c>
      <c r="H16" s="77">
        <v>5400</v>
      </c>
      <c r="I16" s="196">
        <f t="shared" si="0"/>
        <v>-2400</v>
      </c>
    </row>
    <row r="17" spans="1:9" ht="15">
      <c r="A17" s="10"/>
      <c r="B17" s="10"/>
      <c r="C17" s="10">
        <v>413</v>
      </c>
      <c r="D17" s="10"/>
      <c r="E17" s="10"/>
      <c r="F17" s="11" t="s">
        <v>104</v>
      </c>
      <c r="G17" s="21">
        <f>G18+G24</f>
        <v>52500</v>
      </c>
      <c r="H17" s="175">
        <f>H18+H24</f>
        <v>56500</v>
      </c>
      <c r="I17" s="145">
        <f t="shared" si="0"/>
        <v>-4000</v>
      </c>
    </row>
    <row r="18" spans="1:9" ht="12.75">
      <c r="A18" s="12"/>
      <c r="B18" s="12"/>
      <c r="C18" s="12"/>
      <c r="D18" s="12" t="s">
        <v>105</v>
      </c>
      <c r="E18" s="12"/>
      <c r="F18" s="13" t="s">
        <v>106</v>
      </c>
      <c r="G18" s="14">
        <f>G19+G20+G21+G22+G23</f>
        <v>6500</v>
      </c>
      <c r="H18" s="14">
        <f>H23+H22+H21+H20+H19</f>
        <v>10500</v>
      </c>
      <c r="I18" s="211">
        <f t="shared" si="0"/>
        <v>-4000</v>
      </c>
    </row>
    <row r="19" spans="1:9" ht="12.75">
      <c r="A19" s="4"/>
      <c r="B19" s="4"/>
      <c r="C19" s="4"/>
      <c r="D19" s="4"/>
      <c r="E19" s="4" t="s">
        <v>107</v>
      </c>
      <c r="F19" s="15" t="s">
        <v>108</v>
      </c>
      <c r="G19" s="68">
        <v>2000</v>
      </c>
      <c r="H19" s="141">
        <v>3000</v>
      </c>
      <c r="I19" s="196">
        <f t="shared" si="0"/>
        <v>-1000</v>
      </c>
    </row>
    <row r="20" spans="1:9" ht="12.75">
      <c r="A20" s="4"/>
      <c r="B20" s="4"/>
      <c r="C20" s="4"/>
      <c r="D20" s="4"/>
      <c r="E20" s="4" t="s">
        <v>110</v>
      </c>
      <c r="F20" s="15" t="s">
        <v>109</v>
      </c>
      <c r="G20" s="68">
        <v>1000</v>
      </c>
      <c r="H20" s="141">
        <v>1000</v>
      </c>
      <c r="I20" s="196">
        <f t="shared" si="0"/>
        <v>0</v>
      </c>
    </row>
    <row r="21" spans="1:9" ht="12.75">
      <c r="A21" s="4"/>
      <c r="B21" s="4"/>
      <c r="C21" s="4"/>
      <c r="D21" s="4"/>
      <c r="E21" s="4" t="s">
        <v>249</v>
      </c>
      <c r="F21" s="15" t="s">
        <v>258</v>
      </c>
      <c r="G21" s="68">
        <v>2000</v>
      </c>
      <c r="H21" s="141">
        <v>5000</v>
      </c>
      <c r="I21" s="196">
        <f t="shared" si="0"/>
        <v>-3000</v>
      </c>
    </row>
    <row r="22" spans="1:9" ht="12.75">
      <c r="A22" s="4"/>
      <c r="B22" s="4"/>
      <c r="C22" s="4"/>
      <c r="D22" s="4"/>
      <c r="E22" s="4" t="s">
        <v>299</v>
      </c>
      <c r="F22" s="15" t="s">
        <v>300</v>
      </c>
      <c r="G22" s="68">
        <v>1000</v>
      </c>
      <c r="H22" s="141">
        <v>1000</v>
      </c>
      <c r="I22" s="196">
        <f t="shared" si="0"/>
        <v>0</v>
      </c>
    </row>
    <row r="23" spans="1:9" ht="12.75">
      <c r="A23" s="4"/>
      <c r="B23" s="4"/>
      <c r="C23" s="4"/>
      <c r="D23" s="4"/>
      <c r="E23" s="4" t="s">
        <v>301</v>
      </c>
      <c r="F23" s="15" t="s">
        <v>302</v>
      </c>
      <c r="G23" s="68">
        <v>500</v>
      </c>
      <c r="H23" s="141">
        <v>500</v>
      </c>
      <c r="I23" s="196">
        <f t="shared" si="0"/>
        <v>0</v>
      </c>
    </row>
    <row r="24" spans="1:9" ht="12.75">
      <c r="A24" s="12"/>
      <c r="B24" s="12"/>
      <c r="C24" s="12"/>
      <c r="D24" s="12" t="s">
        <v>113</v>
      </c>
      <c r="E24" s="12"/>
      <c r="F24" s="13" t="s">
        <v>114</v>
      </c>
      <c r="G24" s="14">
        <f>G25+G26</f>
        <v>46000</v>
      </c>
      <c r="H24" s="14">
        <f>H26+H25</f>
        <v>46000</v>
      </c>
      <c r="I24" s="211">
        <f t="shared" si="0"/>
        <v>0</v>
      </c>
    </row>
    <row r="25" spans="1:9" ht="14.25">
      <c r="A25" s="4"/>
      <c r="B25" s="4"/>
      <c r="C25" s="4"/>
      <c r="D25" s="4"/>
      <c r="E25" s="4" t="s">
        <v>115</v>
      </c>
      <c r="F25" s="15" t="s">
        <v>116</v>
      </c>
      <c r="G25" s="68">
        <v>45000</v>
      </c>
      <c r="H25" s="141">
        <v>45000</v>
      </c>
      <c r="I25" s="195">
        <f t="shared" si="0"/>
        <v>0</v>
      </c>
    </row>
    <row r="26" spans="1:9" ht="12.75">
      <c r="A26" s="12"/>
      <c r="B26" s="12"/>
      <c r="C26" s="12"/>
      <c r="D26" s="23" t="s">
        <v>117</v>
      </c>
      <c r="E26" s="12"/>
      <c r="F26" s="22" t="s">
        <v>118</v>
      </c>
      <c r="G26" s="70">
        <v>1000</v>
      </c>
      <c r="H26" s="141">
        <v>1000</v>
      </c>
      <c r="I26" s="196">
        <f t="shared" si="0"/>
        <v>0</v>
      </c>
    </row>
    <row r="27" spans="1:9" ht="15">
      <c r="A27" s="10"/>
      <c r="B27" s="10"/>
      <c r="C27" s="10">
        <v>414</v>
      </c>
      <c r="D27" s="10"/>
      <c r="E27" s="10"/>
      <c r="F27" s="11" t="s">
        <v>119</v>
      </c>
      <c r="G27" s="21">
        <f>G28+G29+G30+G32+G33+G34</f>
        <v>19100</v>
      </c>
      <c r="H27" s="175">
        <f>H28+H29+H30+H34</f>
        <v>13600</v>
      </c>
      <c r="I27" s="218">
        <f t="shared" si="0"/>
        <v>5500</v>
      </c>
    </row>
    <row r="28" spans="1:12" ht="12.75">
      <c r="A28" s="12"/>
      <c r="B28" s="12"/>
      <c r="C28" s="12"/>
      <c r="D28" s="23" t="s">
        <v>120</v>
      </c>
      <c r="E28" s="12"/>
      <c r="F28" s="22" t="s">
        <v>123</v>
      </c>
      <c r="G28" s="70">
        <v>500</v>
      </c>
      <c r="H28" s="141">
        <v>500</v>
      </c>
      <c r="I28" s="196">
        <f t="shared" si="0"/>
        <v>0</v>
      </c>
      <c r="L28" s="41"/>
    </row>
    <row r="29" spans="1:9" ht="12.75">
      <c r="A29" s="12"/>
      <c r="B29" s="12"/>
      <c r="C29" s="12"/>
      <c r="D29" s="23" t="s">
        <v>121</v>
      </c>
      <c r="E29" s="12"/>
      <c r="F29" s="22" t="s">
        <v>124</v>
      </c>
      <c r="G29" s="70">
        <v>200</v>
      </c>
      <c r="H29" s="141">
        <v>200</v>
      </c>
      <c r="I29" s="196">
        <f t="shared" si="0"/>
        <v>0</v>
      </c>
    </row>
    <row r="30" spans="1:9" ht="12.75">
      <c r="A30" s="12"/>
      <c r="B30" s="12"/>
      <c r="C30" s="12"/>
      <c r="D30" s="12" t="s">
        <v>122</v>
      </c>
      <c r="E30" s="12"/>
      <c r="F30" s="13" t="s">
        <v>125</v>
      </c>
      <c r="G30" s="14">
        <f>G31</f>
        <v>9000</v>
      </c>
      <c r="H30" s="14">
        <f>H31+H32+H33</f>
        <v>7000</v>
      </c>
      <c r="I30" s="211">
        <f t="shared" si="0"/>
        <v>2000</v>
      </c>
    </row>
    <row r="31" spans="1:9" ht="12.75">
      <c r="A31" s="12"/>
      <c r="B31" s="12"/>
      <c r="C31" s="12"/>
      <c r="D31" s="4"/>
      <c r="E31" s="4" t="s">
        <v>181</v>
      </c>
      <c r="F31" s="15" t="s">
        <v>128</v>
      </c>
      <c r="G31" s="68">
        <v>9000</v>
      </c>
      <c r="H31" s="141">
        <v>3500</v>
      </c>
      <c r="I31" s="196">
        <f t="shared" si="0"/>
        <v>5500</v>
      </c>
    </row>
    <row r="32" spans="1:9" ht="12.75">
      <c r="A32" s="12"/>
      <c r="B32" s="12"/>
      <c r="C32" s="12"/>
      <c r="D32" s="23" t="s">
        <v>129</v>
      </c>
      <c r="E32" s="4"/>
      <c r="F32" s="22" t="s">
        <v>130</v>
      </c>
      <c r="G32" s="70">
        <v>3000</v>
      </c>
      <c r="H32" s="141">
        <v>3000</v>
      </c>
      <c r="I32" s="196">
        <f t="shared" si="0"/>
        <v>0</v>
      </c>
    </row>
    <row r="33" spans="1:9" ht="12.75">
      <c r="A33" s="12"/>
      <c r="B33" s="12"/>
      <c r="C33" s="12"/>
      <c r="D33" s="48" t="s">
        <v>245</v>
      </c>
      <c r="E33" s="4"/>
      <c r="F33" s="22" t="s">
        <v>246</v>
      </c>
      <c r="G33" s="70">
        <v>500</v>
      </c>
      <c r="H33" s="141">
        <v>500</v>
      </c>
      <c r="I33" s="196">
        <f t="shared" si="0"/>
        <v>0</v>
      </c>
    </row>
    <row r="34" spans="1:9" ht="12.75">
      <c r="A34" s="12"/>
      <c r="B34" s="12"/>
      <c r="C34" s="12"/>
      <c r="D34" s="12" t="s">
        <v>131</v>
      </c>
      <c r="E34" s="12"/>
      <c r="F34" s="13" t="s">
        <v>132</v>
      </c>
      <c r="G34" s="42">
        <f>G35+G36+G37</f>
        <v>5900</v>
      </c>
      <c r="H34" s="14">
        <f>H37+H36+H35</f>
        <v>5900</v>
      </c>
      <c r="I34" s="211">
        <f t="shared" si="0"/>
        <v>0</v>
      </c>
    </row>
    <row r="35" spans="1:9" ht="12.75">
      <c r="A35" s="4"/>
      <c r="B35" s="4"/>
      <c r="C35" s="12"/>
      <c r="D35" s="12"/>
      <c r="E35" s="4" t="s">
        <v>133</v>
      </c>
      <c r="F35" s="15" t="s">
        <v>184</v>
      </c>
      <c r="G35" s="68">
        <v>2500</v>
      </c>
      <c r="H35" s="141">
        <v>2500</v>
      </c>
      <c r="I35" s="196">
        <f t="shared" si="0"/>
        <v>0</v>
      </c>
    </row>
    <row r="36" spans="1:9" ht="12.75">
      <c r="A36" s="4"/>
      <c r="B36" s="4"/>
      <c r="C36" s="12"/>
      <c r="D36" s="12"/>
      <c r="E36" s="4" t="s">
        <v>161</v>
      </c>
      <c r="F36" s="15" t="s">
        <v>185</v>
      </c>
      <c r="G36" s="68">
        <v>2400</v>
      </c>
      <c r="H36" s="141">
        <v>2400</v>
      </c>
      <c r="I36" s="196">
        <f t="shared" si="0"/>
        <v>0</v>
      </c>
    </row>
    <row r="37" spans="1:12" ht="12.75">
      <c r="A37" s="4"/>
      <c r="B37" s="4"/>
      <c r="C37" s="12"/>
      <c r="D37" s="12"/>
      <c r="E37" s="23" t="s">
        <v>295</v>
      </c>
      <c r="F37" s="22" t="s">
        <v>296</v>
      </c>
      <c r="G37" s="68">
        <v>1000</v>
      </c>
      <c r="H37" s="141">
        <v>1000</v>
      </c>
      <c r="I37" s="196">
        <f t="shared" si="0"/>
        <v>0</v>
      </c>
      <c r="L37" s="41"/>
    </row>
    <row r="38" spans="1:9" ht="15">
      <c r="A38" s="4"/>
      <c r="B38" s="4"/>
      <c r="C38" s="10">
        <v>415</v>
      </c>
      <c r="D38" s="12"/>
      <c r="E38" s="10"/>
      <c r="F38" s="11" t="s">
        <v>134</v>
      </c>
      <c r="G38" s="21">
        <f>G39+G40</f>
        <v>6000</v>
      </c>
      <c r="H38" s="175">
        <f>H40+H39</f>
        <v>6000</v>
      </c>
      <c r="I38" s="218">
        <f t="shared" si="0"/>
        <v>0</v>
      </c>
    </row>
    <row r="39" spans="1:9" ht="15">
      <c r="A39" s="4"/>
      <c r="B39" s="4"/>
      <c r="C39" s="10"/>
      <c r="D39" s="23" t="s">
        <v>174</v>
      </c>
      <c r="E39" s="10"/>
      <c r="F39" s="22" t="s">
        <v>269</v>
      </c>
      <c r="G39" s="120">
        <v>5000</v>
      </c>
      <c r="H39" s="141">
        <v>5000</v>
      </c>
      <c r="I39" s="196">
        <f t="shared" si="0"/>
        <v>0</v>
      </c>
    </row>
    <row r="40" spans="1:9" ht="12.75">
      <c r="A40" s="4"/>
      <c r="B40" s="4"/>
      <c r="C40" s="4"/>
      <c r="D40" s="4"/>
      <c r="E40" s="4" t="s">
        <v>192</v>
      </c>
      <c r="F40" s="15" t="s">
        <v>139</v>
      </c>
      <c r="G40" s="68">
        <v>1000</v>
      </c>
      <c r="H40" s="141">
        <v>1000</v>
      </c>
      <c r="I40" s="196">
        <f t="shared" si="0"/>
        <v>0</v>
      </c>
    </row>
    <row r="41" spans="1:9" ht="12.75" customHeight="1">
      <c r="A41" s="4"/>
      <c r="B41" s="4"/>
      <c r="C41" s="12">
        <v>417</v>
      </c>
      <c r="D41" s="23"/>
      <c r="E41" s="12"/>
      <c r="F41" s="13" t="s">
        <v>265</v>
      </c>
      <c r="G41" s="98">
        <f>G42</f>
        <v>3000</v>
      </c>
      <c r="H41" s="175">
        <f>H42</f>
        <v>3000</v>
      </c>
      <c r="I41" s="145">
        <f t="shared" si="0"/>
        <v>0</v>
      </c>
    </row>
    <row r="42" spans="1:9" ht="12.75">
      <c r="A42" s="4"/>
      <c r="B42" s="4"/>
      <c r="C42" s="12"/>
      <c r="D42" s="23" t="s">
        <v>266</v>
      </c>
      <c r="E42" s="12"/>
      <c r="F42" s="22" t="s">
        <v>267</v>
      </c>
      <c r="G42" s="70">
        <v>3000</v>
      </c>
      <c r="H42" s="77">
        <v>3000</v>
      </c>
      <c r="I42" s="196">
        <f t="shared" si="0"/>
        <v>0</v>
      </c>
    </row>
    <row r="43" spans="1:9" ht="15">
      <c r="A43" s="4"/>
      <c r="B43" s="4"/>
      <c r="C43" s="10">
        <v>419</v>
      </c>
      <c r="D43" s="10"/>
      <c r="E43" s="10"/>
      <c r="F43" s="11" t="s">
        <v>172</v>
      </c>
      <c r="G43" s="44">
        <f>G44</f>
        <v>8000</v>
      </c>
      <c r="H43" s="175">
        <f>H44+H45</f>
        <v>7000</v>
      </c>
      <c r="I43" s="145">
        <f t="shared" si="0"/>
        <v>1000</v>
      </c>
    </row>
    <row r="44" spans="1:9" ht="15">
      <c r="A44" s="4"/>
      <c r="B44" s="4"/>
      <c r="C44" s="10"/>
      <c r="D44" s="23" t="s">
        <v>173</v>
      </c>
      <c r="E44" s="10"/>
      <c r="F44" s="22" t="s">
        <v>271</v>
      </c>
      <c r="G44" s="120">
        <v>8000</v>
      </c>
      <c r="H44" s="77">
        <v>5000</v>
      </c>
      <c r="I44" s="196">
        <f t="shared" si="0"/>
        <v>3000</v>
      </c>
    </row>
    <row r="45" spans="1:9" ht="15">
      <c r="A45" s="4"/>
      <c r="B45" s="4"/>
      <c r="C45" s="10"/>
      <c r="D45" s="12" t="s">
        <v>236</v>
      </c>
      <c r="E45" s="10"/>
      <c r="F45" s="13" t="s">
        <v>262</v>
      </c>
      <c r="G45" s="193">
        <f>G46+G47</f>
        <v>2000</v>
      </c>
      <c r="H45" s="145">
        <f>H46+H47</f>
        <v>2000</v>
      </c>
      <c r="I45" s="145">
        <f t="shared" si="0"/>
        <v>0</v>
      </c>
    </row>
    <row r="46" spans="1:9" ht="15">
      <c r="A46" s="4"/>
      <c r="B46" s="4"/>
      <c r="C46" s="10"/>
      <c r="D46" s="12"/>
      <c r="E46" s="23" t="s">
        <v>259</v>
      </c>
      <c r="F46" s="22" t="s">
        <v>261</v>
      </c>
      <c r="G46" s="120">
        <v>1000</v>
      </c>
      <c r="H46" s="141">
        <v>1000</v>
      </c>
      <c r="I46" s="196">
        <f t="shared" si="0"/>
        <v>0</v>
      </c>
    </row>
    <row r="47" spans="1:9" ht="12.75">
      <c r="A47" s="4"/>
      <c r="B47" s="4"/>
      <c r="C47" s="12"/>
      <c r="D47" s="23"/>
      <c r="E47" s="23" t="s">
        <v>260</v>
      </c>
      <c r="F47" s="22" t="s">
        <v>186</v>
      </c>
      <c r="G47" s="70">
        <v>1000</v>
      </c>
      <c r="H47" s="141">
        <v>1000</v>
      </c>
      <c r="I47" s="196">
        <f t="shared" si="0"/>
        <v>0</v>
      </c>
    </row>
    <row r="48" spans="1:9" ht="48" customHeight="1">
      <c r="A48" s="8"/>
      <c r="B48" s="8">
        <v>42</v>
      </c>
      <c r="C48" s="8"/>
      <c r="D48" s="8"/>
      <c r="E48" s="8"/>
      <c r="F48" s="9" t="s">
        <v>353</v>
      </c>
      <c r="G48" s="20">
        <f>G49</f>
        <v>5000</v>
      </c>
      <c r="H48" s="155">
        <f>H49</f>
        <v>39500</v>
      </c>
      <c r="I48" s="155">
        <f t="shared" si="0"/>
        <v>-34500</v>
      </c>
    </row>
    <row r="49" spans="1:9" ht="15.75">
      <c r="A49" s="4"/>
      <c r="B49" s="4"/>
      <c r="C49" s="10">
        <v>421</v>
      </c>
      <c r="D49" s="12"/>
      <c r="E49" s="12"/>
      <c r="F49" s="13" t="s">
        <v>354</v>
      </c>
      <c r="G49" s="220">
        <f>G53+G51</f>
        <v>5000</v>
      </c>
      <c r="H49" s="217">
        <f>H50+H51+H52+H53</f>
        <v>39500</v>
      </c>
      <c r="I49" s="217">
        <f t="shared" si="0"/>
        <v>-34500</v>
      </c>
    </row>
    <row r="50" spans="1:9" ht="15">
      <c r="A50" s="4"/>
      <c r="B50" s="4"/>
      <c r="C50" s="10"/>
      <c r="D50" s="23"/>
      <c r="E50" s="23" t="s">
        <v>379</v>
      </c>
      <c r="F50" s="22" t="s">
        <v>380</v>
      </c>
      <c r="G50" s="129">
        <v>0</v>
      </c>
      <c r="H50" s="141">
        <v>25000</v>
      </c>
      <c r="I50" s="196">
        <f>G50-H50</f>
        <v>-25000</v>
      </c>
    </row>
    <row r="51" spans="1:9" ht="15">
      <c r="A51" s="4"/>
      <c r="B51" s="4"/>
      <c r="C51" s="10"/>
      <c r="D51" s="23"/>
      <c r="E51" s="23" t="s">
        <v>355</v>
      </c>
      <c r="F51" s="22" t="s">
        <v>356</v>
      </c>
      <c r="G51" s="129">
        <v>5000</v>
      </c>
      <c r="H51" s="141">
        <v>5000</v>
      </c>
      <c r="I51" s="196">
        <f t="shared" si="0"/>
        <v>0</v>
      </c>
    </row>
    <row r="52" spans="1:9" ht="15">
      <c r="A52" s="4"/>
      <c r="B52" s="4"/>
      <c r="C52" s="10"/>
      <c r="D52" s="23"/>
      <c r="E52" s="23" t="s">
        <v>357</v>
      </c>
      <c r="F52" s="22" t="s">
        <v>358</v>
      </c>
      <c r="G52" s="129">
        <v>2500</v>
      </c>
      <c r="H52" s="141">
        <v>2500</v>
      </c>
      <c r="I52" s="196">
        <f>G52-H52</f>
        <v>0</v>
      </c>
    </row>
    <row r="53" spans="1:9" ht="15">
      <c r="A53" s="4"/>
      <c r="B53" s="4"/>
      <c r="C53" s="10"/>
      <c r="D53" s="23"/>
      <c r="E53" s="23" t="s">
        <v>381</v>
      </c>
      <c r="F53" s="22" t="s">
        <v>393</v>
      </c>
      <c r="G53" s="129">
        <v>0</v>
      </c>
      <c r="H53" s="141">
        <v>7000</v>
      </c>
      <c r="I53" s="196">
        <f t="shared" si="0"/>
        <v>-7000</v>
      </c>
    </row>
    <row r="54" spans="1:9" ht="48" customHeight="1">
      <c r="A54" s="8"/>
      <c r="B54" s="8">
        <v>43</v>
      </c>
      <c r="C54" s="8"/>
      <c r="D54" s="8"/>
      <c r="E54" s="8"/>
      <c r="F54" s="9" t="s">
        <v>140</v>
      </c>
      <c r="G54" s="210">
        <f>G55+G73</f>
        <v>507500</v>
      </c>
      <c r="H54" s="191">
        <f>H55+H73</f>
        <v>730500</v>
      </c>
      <c r="I54" s="191">
        <f t="shared" si="0"/>
        <v>-223000</v>
      </c>
    </row>
    <row r="55" spans="1:9" ht="26.25">
      <c r="A55" s="4"/>
      <c r="B55" s="4"/>
      <c r="C55" s="10">
        <v>431</v>
      </c>
      <c r="D55" s="12"/>
      <c r="E55" s="12"/>
      <c r="F55" s="13" t="s">
        <v>253</v>
      </c>
      <c r="G55" s="220">
        <f>G56+G59+G60+G62+G63+G66+G69</f>
        <v>152500</v>
      </c>
      <c r="H55" s="217">
        <f>H56+H59+H60+H61+H62+H63+H66+H69</f>
        <v>170500</v>
      </c>
      <c r="I55" s="217">
        <f t="shared" si="0"/>
        <v>-18000</v>
      </c>
    </row>
    <row r="56" spans="1:9" s="47" customFormat="1" ht="15">
      <c r="A56" s="12"/>
      <c r="B56" s="12"/>
      <c r="C56" s="10"/>
      <c r="D56" s="12" t="s">
        <v>308</v>
      </c>
      <c r="E56" s="12"/>
      <c r="F56" s="13" t="s">
        <v>309</v>
      </c>
      <c r="G56" s="115">
        <f>G57+G58</f>
        <v>16000</v>
      </c>
      <c r="H56" s="14">
        <f>H58+H57</f>
        <v>11000</v>
      </c>
      <c r="I56" s="152">
        <f t="shared" si="0"/>
        <v>5000</v>
      </c>
    </row>
    <row r="57" spans="1:9" ht="15">
      <c r="A57" s="4"/>
      <c r="B57" s="4"/>
      <c r="C57" s="10"/>
      <c r="D57" s="23"/>
      <c r="E57" s="23" t="s">
        <v>318</v>
      </c>
      <c r="F57" s="22" t="s">
        <v>324</v>
      </c>
      <c r="G57" s="129">
        <v>15000</v>
      </c>
      <c r="H57" s="141">
        <v>10000</v>
      </c>
      <c r="I57" s="196">
        <f t="shared" si="0"/>
        <v>5000</v>
      </c>
    </row>
    <row r="58" spans="1:9" ht="15">
      <c r="A58" s="4"/>
      <c r="B58" s="4"/>
      <c r="C58" s="10"/>
      <c r="D58" s="23"/>
      <c r="E58" s="23" t="s">
        <v>319</v>
      </c>
      <c r="F58" s="22" t="s">
        <v>325</v>
      </c>
      <c r="G58" s="129">
        <v>1000</v>
      </c>
      <c r="H58" s="141">
        <v>1000</v>
      </c>
      <c r="I58" s="196">
        <f t="shared" si="0"/>
        <v>0</v>
      </c>
    </row>
    <row r="59" spans="1:9" s="47" customFormat="1" ht="12.75">
      <c r="A59" s="12"/>
      <c r="B59" s="12"/>
      <c r="C59" s="12"/>
      <c r="D59" s="12" t="s">
        <v>250</v>
      </c>
      <c r="E59" s="12"/>
      <c r="F59" s="107" t="s">
        <v>252</v>
      </c>
      <c r="G59" s="113">
        <v>10000</v>
      </c>
      <c r="H59" s="138">
        <v>10000</v>
      </c>
      <c r="I59" s="138">
        <f t="shared" si="0"/>
        <v>0</v>
      </c>
    </row>
    <row r="60" spans="1:9" s="47" customFormat="1" ht="15">
      <c r="A60" s="12"/>
      <c r="B60" s="12"/>
      <c r="C60" s="10"/>
      <c r="D60" s="12"/>
      <c r="E60" s="12" t="s">
        <v>306</v>
      </c>
      <c r="F60" s="107" t="s">
        <v>307</v>
      </c>
      <c r="G60" s="130">
        <v>2000</v>
      </c>
      <c r="H60" s="138">
        <v>2000</v>
      </c>
      <c r="I60" s="247">
        <f t="shared" si="0"/>
        <v>0</v>
      </c>
    </row>
    <row r="61" spans="1:9" s="47" customFormat="1" ht="12.75">
      <c r="A61" s="12"/>
      <c r="B61" s="12"/>
      <c r="C61" s="12"/>
      <c r="D61" s="12" t="s">
        <v>141</v>
      </c>
      <c r="E61" s="12"/>
      <c r="F61" s="107" t="s">
        <v>167</v>
      </c>
      <c r="G61" s="113">
        <v>23000</v>
      </c>
      <c r="H61" s="138">
        <v>30000</v>
      </c>
      <c r="I61" s="247">
        <f>G61-H61</f>
        <v>-7000</v>
      </c>
    </row>
    <row r="62" spans="1:9" s="47" customFormat="1" ht="12.75">
      <c r="A62" s="12"/>
      <c r="B62" s="12"/>
      <c r="C62" s="12"/>
      <c r="D62" s="12" t="s">
        <v>141</v>
      </c>
      <c r="E62" s="12" t="s">
        <v>383</v>
      </c>
      <c r="F62" s="107" t="s">
        <v>382</v>
      </c>
      <c r="G62" s="113">
        <v>23000</v>
      </c>
      <c r="H62" s="138">
        <v>2000</v>
      </c>
      <c r="I62" s="247">
        <f t="shared" si="0"/>
        <v>21000</v>
      </c>
    </row>
    <row r="63" spans="1:12" s="47" customFormat="1" ht="15">
      <c r="A63" s="10"/>
      <c r="B63" s="10"/>
      <c r="C63" s="10"/>
      <c r="D63" s="12" t="s">
        <v>142</v>
      </c>
      <c r="E63" s="10"/>
      <c r="F63" s="13" t="s">
        <v>231</v>
      </c>
      <c r="G63" s="14">
        <f>SUM(G64+G65)</f>
        <v>25000</v>
      </c>
      <c r="H63" s="14">
        <f>H64+H65</f>
        <v>35000</v>
      </c>
      <c r="I63" s="249">
        <f t="shared" si="0"/>
        <v>-10000</v>
      </c>
      <c r="L63" s="250"/>
    </row>
    <row r="64" spans="1:9" ht="15">
      <c r="A64" s="10"/>
      <c r="B64" s="10"/>
      <c r="C64" s="10"/>
      <c r="D64" s="10"/>
      <c r="E64" s="26" t="s">
        <v>234</v>
      </c>
      <c r="F64" s="22" t="s">
        <v>235</v>
      </c>
      <c r="G64" s="120">
        <v>10000</v>
      </c>
      <c r="H64" s="141">
        <v>20000</v>
      </c>
      <c r="I64" s="196">
        <f t="shared" si="0"/>
        <v>-10000</v>
      </c>
    </row>
    <row r="65" spans="1:9" ht="12.75">
      <c r="A65" s="12"/>
      <c r="B65" s="12"/>
      <c r="C65" s="12"/>
      <c r="D65" s="23"/>
      <c r="E65" s="23" t="s">
        <v>232</v>
      </c>
      <c r="F65" s="22" t="s">
        <v>233</v>
      </c>
      <c r="G65" s="70">
        <v>15000</v>
      </c>
      <c r="H65" s="141">
        <v>15000</v>
      </c>
      <c r="I65" s="196">
        <f t="shared" si="0"/>
        <v>0</v>
      </c>
    </row>
    <row r="66" spans="1:9" ht="12.75">
      <c r="A66" s="12"/>
      <c r="B66" s="12"/>
      <c r="C66" s="12"/>
      <c r="D66" s="12" t="s">
        <v>144</v>
      </c>
      <c r="E66" s="12"/>
      <c r="F66" s="13" t="s">
        <v>145</v>
      </c>
      <c r="G66" s="119">
        <f>G67+G68</f>
        <v>22000</v>
      </c>
      <c r="H66" s="14">
        <f>H68+H67</f>
        <v>26000</v>
      </c>
      <c r="I66" s="152">
        <f t="shared" si="0"/>
        <v>-4000</v>
      </c>
    </row>
    <row r="67" spans="1:9" ht="12.75">
      <c r="A67" s="4"/>
      <c r="B67" s="4"/>
      <c r="C67" s="4"/>
      <c r="D67" s="4"/>
      <c r="E67" s="4" t="s">
        <v>146</v>
      </c>
      <c r="F67" s="107" t="s">
        <v>352</v>
      </c>
      <c r="G67" s="68">
        <v>20000</v>
      </c>
      <c r="H67" s="141">
        <v>25000</v>
      </c>
      <c r="I67" s="196">
        <f t="shared" si="0"/>
        <v>-5000</v>
      </c>
    </row>
    <row r="68" spans="1:9" ht="12.75">
      <c r="A68" s="12"/>
      <c r="B68" s="12"/>
      <c r="C68" s="12"/>
      <c r="D68" s="23"/>
      <c r="E68" s="23" t="s">
        <v>360</v>
      </c>
      <c r="F68" s="22" t="s">
        <v>359</v>
      </c>
      <c r="G68" s="70">
        <v>2000</v>
      </c>
      <c r="H68" s="141">
        <v>1000</v>
      </c>
      <c r="I68" s="196">
        <f t="shared" si="0"/>
        <v>1000</v>
      </c>
    </row>
    <row r="69" spans="1:9" ht="12.75">
      <c r="A69" s="4"/>
      <c r="B69" s="4"/>
      <c r="C69" s="4"/>
      <c r="D69" s="12" t="s">
        <v>320</v>
      </c>
      <c r="E69" s="4"/>
      <c r="F69" s="13" t="s">
        <v>321</v>
      </c>
      <c r="G69" s="19">
        <f>G70+G71+G72</f>
        <v>54500</v>
      </c>
      <c r="H69" s="14">
        <f>H72+H71+H70</f>
        <v>54500</v>
      </c>
      <c r="I69" s="211">
        <f t="shared" si="0"/>
        <v>0</v>
      </c>
    </row>
    <row r="70" spans="1:9" ht="12.75">
      <c r="A70" s="4"/>
      <c r="B70" s="4"/>
      <c r="C70" s="4"/>
      <c r="D70" s="12"/>
      <c r="E70" s="23" t="s">
        <v>322</v>
      </c>
      <c r="F70" s="22" t="s">
        <v>323</v>
      </c>
      <c r="G70" s="68">
        <v>3000</v>
      </c>
      <c r="H70" s="141">
        <v>3000</v>
      </c>
      <c r="I70" s="196">
        <f aca="true" t="shared" si="1" ref="I70:I81">G70-H70</f>
        <v>0</v>
      </c>
    </row>
    <row r="71" spans="1:9" ht="12.75">
      <c r="A71" s="12"/>
      <c r="B71" s="12"/>
      <c r="C71" s="12"/>
      <c r="D71" s="23"/>
      <c r="E71" s="23" t="s">
        <v>346</v>
      </c>
      <c r="F71" s="22" t="s">
        <v>347</v>
      </c>
      <c r="G71" s="70">
        <v>50000</v>
      </c>
      <c r="H71" s="141">
        <v>50000</v>
      </c>
      <c r="I71" s="196">
        <f t="shared" si="1"/>
        <v>0</v>
      </c>
    </row>
    <row r="72" spans="1:9" ht="12.75">
      <c r="A72" s="12"/>
      <c r="B72" s="12"/>
      <c r="C72" s="12"/>
      <c r="D72" s="23"/>
      <c r="E72" s="23" t="s">
        <v>361</v>
      </c>
      <c r="F72" s="22" t="s">
        <v>362</v>
      </c>
      <c r="G72" s="70">
        <v>1500</v>
      </c>
      <c r="H72" s="141">
        <v>1500</v>
      </c>
      <c r="I72" s="196">
        <f t="shared" si="1"/>
        <v>0</v>
      </c>
    </row>
    <row r="73" spans="1:9" ht="12.75">
      <c r="A73" s="12"/>
      <c r="B73" s="12"/>
      <c r="C73" s="12"/>
      <c r="D73" s="12" t="s">
        <v>148</v>
      </c>
      <c r="E73" s="12"/>
      <c r="F73" s="13" t="s">
        <v>215</v>
      </c>
      <c r="G73" s="14">
        <f>G74+G75+G76+G77</f>
        <v>355000</v>
      </c>
      <c r="H73" s="14">
        <f>H77+H76+H75+H74</f>
        <v>560000</v>
      </c>
      <c r="I73" s="211">
        <f t="shared" si="1"/>
        <v>-205000</v>
      </c>
    </row>
    <row r="74" spans="1:9" ht="12.75">
      <c r="A74" s="4"/>
      <c r="B74" s="4"/>
      <c r="C74" s="4"/>
      <c r="D74" s="4"/>
      <c r="E74" s="4" t="s">
        <v>149</v>
      </c>
      <c r="F74" s="15" t="s">
        <v>194</v>
      </c>
      <c r="G74" s="68">
        <v>200000</v>
      </c>
      <c r="H74" s="141">
        <v>300000</v>
      </c>
      <c r="I74" s="196">
        <f t="shared" si="1"/>
        <v>-100000</v>
      </c>
    </row>
    <row r="75" spans="1:9" ht="12.75">
      <c r="A75" s="4"/>
      <c r="B75" s="4"/>
      <c r="C75" s="4"/>
      <c r="D75" s="4"/>
      <c r="E75" s="23" t="s">
        <v>151</v>
      </c>
      <c r="F75" s="22" t="s">
        <v>213</v>
      </c>
      <c r="G75" s="68">
        <v>70000</v>
      </c>
      <c r="H75" s="141">
        <v>105000</v>
      </c>
      <c r="I75" s="196">
        <f t="shared" si="1"/>
        <v>-35000</v>
      </c>
    </row>
    <row r="76" spans="1:9" ht="12.75">
      <c r="A76" s="4"/>
      <c r="B76" s="4"/>
      <c r="C76" s="4"/>
      <c r="D76" s="4"/>
      <c r="E76" s="23" t="s">
        <v>188</v>
      </c>
      <c r="F76" s="22" t="s">
        <v>216</v>
      </c>
      <c r="G76" s="68">
        <v>60000</v>
      </c>
      <c r="H76" s="141">
        <v>105000</v>
      </c>
      <c r="I76" s="196">
        <f t="shared" si="1"/>
        <v>-45000</v>
      </c>
    </row>
    <row r="77" spans="1:9" ht="12.75">
      <c r="A77" s="4"/>
      <c r="B77" s="4"/>
      <c r="C77" s="4"/>
      <c r="D77" s="4"/>
      <c r="E77" s="4" t="s">
        <v>214</v>
      </c>
      <c r="F77" s="15" t="s">
        <v>196</v>
      </c>
      <c r="G77" s="68">
        <v>25000</v>
      </c>
      <c r="H77" s="141">
        <v>50000</v>
      </c>
      <c r="I77" s="196">
        <f t="shared" si="1"/>
        <v>-25000</v>
      </c>
    </row>
    <row r="78" spans="1:9" ht="15.75">
      <c r="A78" s="4"/>
      <c r="B78" s="4"/>
      <c r="C78" s="10">
        <v>46</v>
      </c>
      <c r="D78" s="8"/>
      <c r="E78" s="8"/>
      <c r="F78" s="9" t="s">
        <v>155</v>
      </c>
      <c r="G78" s="20">
        <f>G79</f>
        <v>38000</v>
      </c>
      <c r="H78" s="155">
        <f>H79</f>
        <v>38000</v>
      </c>
      <c r="I78" s="155">
        <f t="shared" si="1"/>
        <v>0</v>
      </c>
    </row>
    <row r="79" spans="1:9" ht="30">
      <c r="A79" s="4"/>
      <c r="B79" s="4"/>
      <c r="C79" s="10">
        <v>463</v>
      </c>
      <c r="D79" s="10"/>
      <c r="E79" s="10"/>
      <c r="F79" s="11" t="s">
        <v>157</v>
      </c>
      <c r="G79" s="25">
        <f>G80+G81</f>
        <v>38000</v>
      </c>
      <c r="H79" s="136">
        <f>H81+H80</f>
        <v>38000</v>
      </c>
      <c r="I79" s="148">
        <f t="shared" si="1"/>
        <v>0</v>
      </c>
    </row>
    <row r="80" spans="1:9" ht="12.75">
      <c r="A80" s="4"/>
      <c r="B80" s="4"/>
      <c r="C80" s="4"/>
      <c r="D80" s="23" t="s">
        <v>303</v>
      </c>
      <c r="E80" s="92"/>
      <c r="F80" s="22" t="s">
        <v>340</v>
      </c>
      <c r="G80" s="127">
        <v>36000</v>
      </c>
      <c r="H80" s="77">
        <v>36000</v>
      </c>
      <c r="I80" s="196">
        <f t="shared" si="1"/>
        <v>0</v>
      </c>
    </row>
    <row r="81" spans="1:9" ht="15">
      <c r="A81" s="4"/>
      <c r="B81" s="4"/>
      <c r="C81" s="10"/>
      <c r="D81" s="106" t="s">
        <v>305</v>
      </c>
      <c r="E81" s="90"/>
      <c r="F81" s="107" t="s">
        <v>363</v>
      </c>
      <c r="G81" s="113">
        <v>2000</v>
      </c>
      <c r="H81" s="141">
        <v>2000</v>
      </c>
      <c r="I81" s="196">
        <f t="shared" si="1"/>
        <v>0</v>
      </c>
    </row>
  </sheetData>
  <sheetProtection/>
  <mergeCells count="1">
    <mergeCell ref="A1:G1"/>
  </mergeCells>
  <printOptions/>
  <pageMargins left="0.75" right="0.75" top="0.62" bottom="0.3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B1">
      <selection activeCell="L21" sqref="L21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45.28125" style="2" customWidth="1"/>
    <col min="7" max="7" width="18.7109375" style="0" customWidth="1"/>
    <col min="8" max="8" width="19.140625" style="197" customWidth="1"/>
    <col min="9" max="9" width="16.7109375" style="0" customWidth="1"/>
    <col min="10" max="10" width="11.8515625" style="0" bestFit="1" customWidth="1"/>
    <col min="13" max="13" width="11.8515625" style="0" bestFit="1" customWidth="1"/>
  </cols>
  <sheetData>
    <row r="1" spans="1:7" ht="18.75" customHeight="1">
      <c r="A1" s="252" t="s">
        <v>166</v>
      </c>
      <c r="B1" s="252"/>
      <c r="C1" s="252"/>
      <c r="D1" s="252"/>
      <c r="E1" s="252"/>
      <c r="F1" s="252"/>
      <c r="G1" s="252"/>
    </row>
    <row r="2" spans="1:9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6" t="s">
        <v>5</v>
      </c>
      <c r="G2" s="12" t="s">
        <v>376</v>
      </c>
      <c r="H2" s="198">
        <v>2023</v>
      </c>
      <c r="I2" s="154" t="s">
        <v>374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4">
        <v>7</v>
      </c>
      <c r="H3" s="147">
        <v>8</v>
      </c>
      <c r="I3" s="4">
        <v>9</v>
      </c>
    </row>
    <row r="4" spans="1:9" ht="18">
      <c r="A4" s="17" t="s">
        <v>169</v>
      </c>
      <c r="B4" s="6"/>
      <c r="C4" s="6"/>
      <c r="D4" s="6"/>
      <c r="E4" s="6"/>
      <c r="F4" s="7" t="s">
        <v>166</v>
      </c>
      <c r="G4" s="172">
        <f>G5</f>
        <v>33700</v>
      </c>
      <c r="H4" s="221">
        <f>H5</f>
        <v>36000</v>
      </c>
      <c r="I4" s="172">
        <f>G4-H4</f>
        <v>-2300</v>
      </c>
    </row>
    <row r="5" spans="1:9" ht="15.75">
      <c r="A5" s="8"/>
      <c r="B5" s="8">
        <v>41</v>
      </c>
      <c r="C5" s="8"/>
      <c r="D5" s="8"/>
      <c r="E5" s="8"/>
      <c r="F5" s="9" t="s">
        <v>88</v>
      </c>
      <c r="G5" s="210">
        <f>G6+G12+G15+G20+G24</f>
        <v>33700</v>
      </c>
      <c r="H5" s="222">
        <f>H6+H12+H15+H20+H24</f>
        <v>36000</v>
      </c>
      <c r="I5" s="210">
        <f aca="true" t="shared" si="0" ref="I5:I26">G5-H5</f>
        <v>-2300</v>
      </c>
    </row>
    <row r="6" spans="1:13" ht="30">
      <c r="A6" s="10"/>
      <c r="B6" s="10"/>
      <c r="C6" s="10">
        <v>411</v>
      </c>
      <c r="D6" s="10"/>
      <c r="E6" s="10"/>
      <c r="F6" s="11" t="s">
        <v>89</v>
      </c>
      <c r="G6" s="136">
        <f>G7+G8+G9+G10+G11</f>
        <v>29300</v>
      </c>
      <c r="H6" s="223">
        <f>H11+H10+H9+H8+H7</f>
        <v>32000</v>
      </c>
      <c r="I6" s="136">
        <f t="shared" si="0"/>
        <v>-2700</v>
      </c>
      <c r="M6" s="197"/>
    </row>
    <row r="7" spans="1:9" ht="12.75">
      <c r="A7" s="12"/>
      <c r="B7" s="12"/>
      <c r="C7" s="12"/>
      <c r="D7" s="23" t="s">
        <v>90</v>
      </c>
      <c r="E7" s="12"/>
      <c r="F7" s="22" t="s">
        <v>91</v>
      </c>
      <c r="G7" s="70">
        <v>18000</v>
      </c>
      <c r="H7" s="200">
        <v>26000</v>
      </c>
      <c r="I7" s="158">
        <f t="shared" si="0"/>
        <v>-8000</v>
      </c>
    </row>
    <row r="8" spans="1:9" ht="12.75">
      <c r="A8" s="12"/>
      <c r="B8" s="12"/>
      <c r="C8" s="12"/>
      <c r="D8" s="23" t="s">
        <v>94</v>
      </c>
      <c r="E8" s="12"/>
      <c r="F8" s="22" t="s">
        <v>92</v>
      </c>
      <c r="G8" s="70">
        <v>2600</v>
      </c>
      <c r="H8" s="201">
        <v>500</v>
      </c>
      <c r="I8" s="158">
        <f t="shared" si="0"/>
        <v>2100</v>
      </c>
    </row>
    <row r="9" spans="1:9" ht="12.75">
      <c r="A9" s="12"/>
      <c r="B9" s="12"/>
      <c r="C9" s="12"/>
      <c r="D9" s="23" t="s">
        <v>95</v>
      </c>
      <c r="E9" s="12"/>
      <c r="F9" s="22" t="s">
        <v>93</v>
      </c>
      <c r="G9" s="70">
        <v>6200</v>
      </c>
      <c r="H9" s="200">
        <v>4000</v>
      </c>
      <c r="I9" s="158">
        <f t="shared" si="0"/>
        <v>2200</v>
      </c>
    </row>
    <row r="10" spans="1:9" ht="12.75">
      <c r="A10" s="12"/>
      <c r="B10" s="12"/>
      <c r="C10" s="12"/>
      <c r="D10" s="23" t="s">
        <v>96</v>
      </c>
      <c r="E10" s="12"/>
      <c r="F10" s="22" t="s">
        <v>98</v>
      </c>
      <c r="G10" s="70">
        <v>2100</v>
      </c>
      <c r="H10" s="200">
        <v>1300</v>
      </c>
      <c r="I10" s="158">
        <f t="shared" si="0"/>
        <v>800</v>
      </c>
    </row>
    <row r="11" spans="1:9" ht="12.75">
      <c r="A11" s="12"/>
      <c r="B11" s="12"/>
      <c r="C11" s="12"/>
      <c r="D11" s="23" t="s">
        <v>97</v>
      </c>
      <c r="E11" s="12"/>
      <c r="F11" s="22" t="s">
        <v>99</v>
      </c>
      <c r="G11" s="70">
        <v>400</v>
      </c>
      <c r="H11" s="200">
        <v>200</v>
      </c>
      <c r="I11" s="158">
        <f t="shared" si="0"/>
        <v>200</v>
      </c>
    </row>
    <row r="12" spans="1:9" ht="15">
      <c r="A12" s="12"/>
      <c r="B12" s="12"/>
      <c r="C12" s="12">
        <v>412</v>
      </c>
      <c r="D12" s="23"/>
      <c r="E12" s="12"/>
      <c r="F12" s="63" t="s">
        <v>100</v>
      </c>
      <c r="G12" s="21">
        <f>G14</f>
        <v>1500</v>
      </c>
      <c r="H12" s="199">
        <f>H13</f>
        <v>1500</v>
      </c>
      <c r="I12" s="156">
        <f t="shared" si="0"/>
        <v>0</v>
      </c>
    </row>
    <row r="13" spans="1:9" ht="14.25">
      <c r="A13" s="12"/>
      <c r="B13" s="12"/>
      <c r="C13" s="12"/>
      <c r="D13" s="12" t="s">
        <v>103</v>
      </c>
      <c r="E13" s="12"/>
      <c r="F13" s="131" t="s">
        <v>241</v>
      </c>
      <c r="G13" s="19">
        <f>G14</f>
        <v>1500</v>
      </c>
      <c r="H13" s="202">
        <f>H14</f>
        <v>1500</v>
      </c>
      <c r="I13" s="152">
        <f t="shared" si="0"/>
        <v>0</v>
      </c>
    </row>
    <row r="14" spans="1:13" ht="12.75">
      <c r="A14" s="12"/>
      <c r="B14" s="12"/>
      <c r="C14" s="12"/>
      <c r="D14" s="23"/>
      <c r="E14" s="126" t="s">
        <v>247</v>
      </c>
      <c r="F14" s="22" t="s">
        <v>241</v>
      </c>
      <c r="G14" s="70">
        <v>1500</v>
      </c>
      <c r="H14" s="200">
        <v>1500</v>
      </c>
      <c r="I14" s="158">
        <f t="shared" si="0"/>
        <v>0</v>
      </c>
      <c r="M14" s="197"/>
    </row>
    <row r="15" spans="1:9" ht="15">
      <c r="A15" s="10"/>
      <c r="B15" s="10"/>
      <c r="C15" s="10">
        <v>413</v>
      </c>
      <c r="D15" s="10"/>
      <c r="E15" s="10"/>
      <c r="F15" s="11" t="s">
        <v>104</v>
      </c>
      <c r="G15" s="21">
        <f>G16+G19</f>
        <v>2100</v>
      </c>
      <c r="H15" s="199">
        <f>H19+H16</f>
        <v>1600</v>
      </c>
      <c r="I15" s="156">
        <f t="shared" si="0"/>
        <v>500</v>
      </c>
    </row>
    <row r="16" spans="1:9" ht="12.75">
      <c r="A16" s="12"/>
      <c r="B16" s="12"/>
      <c r="C16" s="12"/>
      <c r="D16" s="12" t="s">
        <v>105</v>
      </c>
      <c r="E16" s="12"/>
      <c r="F16" s="13" t="s">
        <v>106</v>
      </c>
      <c r="G16" s="14">
        <f>G17+G18</f>
        <v>1600</v>
      </c>
      <c r="H16" s="202">
        <f>H18+H17</f>
        <v>1100</v>
      </c>
      <c r="I16" s="152">
        <f t="shared" si="0"/>
        <v>500</v>
      </c>
    </row>
    <row r="17" spans="1:9" ht="12.75">
      <c r="A17" s="4"/>
      <c r="B17" s="4"/>
      <c r="C17" s="4"/>
      <c r="D17" s="4"/>
      <c r="E17" s="4" t="s">
        <v>107</v>
      </c>
      <c r="F17" s="15" t="s">
        <v>108</v>
      </c>
      <c r="G17" s="70">
        <v>100</v>
      </c>
      <c r="H17" s="200">
        <v>100</v>
      </c>
      <c r="I17" s="158">
        <f t="shared" si="0"/>
        <v>0</v>
      </c>
    </row>
    <row r="18" spans="1:9" ht="12.75">
      <c r="A18" s="4"/>
      <c r="B18" s="4"/>
      <c r="C18" s="4"/>
      <c r="D18" s="4"/>
      <c r="E18" s="4" t="s">
        <v>238</v>
      </c>
      <c r="F18" s="15" t="s">
        <v>248</v>
      </c>
      <c r="G18" s="70">
        <v>1500</v>
      </c>
      <c r="H18" s="200">
        <v>1000</v>
      </c>
      <c r="I18" s="158">
        <f t="shared" si="0"/>
        <v>500</v>
      </c>
    </row>
    <row r="19" spans="1:9" ht="12.75">
      <c r="A19" s="12"/>
      <c r="B19" s="12"/>
      <c r="C19" s="12"/>
      <c r="D19" s="23" t="s">
        <v>117</v>
      </c>
      <c r="E19" s="12"/>
      <c r="F19" s="22" t="s">
        <v>118</v>
      </c>
      <c r="G19" s="70">
        <v>500</v>
      </c>
      <c r="H19" s="200">
        <v>500</v>
      </c>
      <c r="I19" s="158">
        <f t="shared" si="0"/>
        <v>0</v>
      </c>
    </row>
    <row r="20" spans="1:9" ht="15">
      <c r="A20" s="10"/>
      <c r="B20" s="10"/>
      <c r="C20" s="10">
        <v>414</v>
      </c>
      <c r="D20" s="10"/>
      <c r="E20" s="10"/>
      <c r="F20" s="11" t="s">
        <v>119</v>
      </c>
      <c r="G20" s="21">
        <f>G21+G22+G23</f>
        <v>700</v>
      </c>
      <c r="H20" s="199">
        <f>H23+H22+H21</f>
        <v>800</v>
      </c>
      <c r="I20" s="218">
        <f t="shared" si="0"/>
        <v>-100</v>
      </c>
    </row>
    <row r="21" spans="1:12" ht="12.75">
      <c r="A21" s="12"/>
      <c r="B21" s="12"/>
      <c r="C21" s="12"/>
      <c r="D21" s="23" t="s">
        <v>120</v>
      </c>
      <c r="E21" s="12"/>
      <c r="F21" s="22" t="s">
        <v>123</v>
      </c>
      <c r="G21" s="70">
        <v>100</v>
      </c>
      <c r="H21" s="200">
        <v>100</v>
      </c>
      <c r="I21" s="158">
        <f t="shared" si="0"/>
        <v>0</v>
      </c>
      <c r="L21" s="197"/>
    </row>
    <row r="22" spans="1:9" ht="12.75">
      <c r="A22" s="12"/>
      <c r="B22" s="12"/>
      <c r="C22" s="12"/>
      <c r="D22" s="23" t="s">
        <v>121</v>
      </c>
      <c r="E22" s="12"/>
      <c r="F22" s="22" t="s">
        <v>124</v>
      </c>
      <c r="G22" s="70">
        <v>100</v>
      </c>
      <c r="H22" s="200">
        <v>100</v>
      </c>
      <c r="I22" s="158">
        <f t="shared" si="0"/>
        <v>0</v>
      </c>
    </row>
    <row r="23" spans="1:9" ht="12.75">
      <c r="A23" s="12"/>
      <c r="B23" s="12"/>
      <c r="C23" s="12"/>
      <c r="D23" s="23" t="s">
        <v>245</v>
      </c>
      <c r="E23" s="12"/>
      <c r="F23" s="22" t="s">
        <v>246</v>
      </c>
      <c r="G23" s="70">
        <v>500</v>
      </c>
      <c r="H23" s="200">
        <v>600</v>
      </c>
      <c r="I23" s="158">
        <f t="shared" si="0"/>
        <v>-100</v>
      </c>
    </row>
    <row r="24" spans="1:9" ht="15">
      <c r="A24" s="10"/>
      <c r="B24" s="10"/>
      <c r="C24" s="10">
        <v>415</v>
      </c>
      <c r="D24" s="10"/>
      <c r="E24" s="10"/>
      <c r="F24" s="11" t="s">
        <v>134</v>
      </c>
      <c r="G24" s="21">
        <f>G25</f>
        <v>100</v>
      </c>
      <c r="H24" s="199">
        <f>H25</f>
        <v>100</v>
      </c>
      <c r="I24" s="218">
        <f t="shared" si="0"/>
        <v>0</v>
      </c>
    </row>
    <row r="25" spans="1:9" ht="12.75">
      <c r="A25" s="12"/>
      <c r="B25" s="12"/>
      <c r="C25" s="12"/>
      <c r="D25" s="12" t="s">
        <v>135</v>
      </c>
      <c r="E25" s="12"/>
      <c r="F25" s="13" t="s">
        <v>136</v>
      </c>
      <c r="G25" s="14">
        <f>G26</f>
        <v>100</v>
      </c>
      <c r="H25" s="203">
        <v>100</v>
      </c>
      <c r="I25" s="152">
        <f t="shared" si="0"/>
        <v>0</v>
      </c>
    </row>
    <row r="26" spans="1:9" ht="12.75">
      <c r="A26" s="4"/>
      <c r="B26" s="4"/>
      <c r="C26" s="4"/>
      <c r="D26" s="4"/>
      <c r="E26" s="4" t="s">
        <v>192</v>
      </c>
      <c r="F26" s="15" t="s">
        <v>139</v>
      </c>
      <c r="G26" s="68">
        <v>100</v>
      </c>
      <c r="H26" s="200">
        <v>100</v>
      </c>
      <c r="I26" s="158">
        <f t="shared" si="0"/>
        <v>0</v>
      </c>
    </row>
    <row r="34" ht="12.75">
      <c r="J34" s="197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B1">
      <selection activeCell="K23" sqref="K23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37.421875" style="2" customWidth="1"/>
    <col min="7" max="7" width="22.8515625" style="0" customWidth="1"/>
    <col min="8" max="8" width="19.421875" style="197" customWidth="1"/>
    <col min="9" max="9" width="16.57421875" style="0" customWidth="1"/>
    <col min="11" max="11" width="10.8515625" style="0" bestFit="1" customWidth="1"/>
    <col min="14" max="14" width="12.8515625" style="0" bestFit="1" customWidth="1"/>
  </cols>
  <sheetData>
    <row r="1" spans="1:7" ht="18" customHeight="1">
      <c r="A1" s="252" t="s">
        <v>274</v>
      </c>
      <c r="B1" s="252"/>
      <c r="C1" s="252"/>
      <c r="D1" s="252"/>
      <c r="E1" s="252"/>
      <c r="F1" s="252"/>
      <c r="G1" s="252"/>
    </row>
    <row r="2" spans="1:9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6" t="s">
        <v>5</v>
      </c>
      <c r="G2" s="12" t="s">
        <v>375</v>
      </c>
      <c r="H2" s="204">
        <v>2023</v>
      </c>
      <c r="I2" s="151" t="s">
        <v>374</v>
      </c>
    </row>
    <row r="3" spans="1:9" ht="27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4">
        <v>7</v>
      </c>
      <c r="H3" s="147">
        <v>8</v>
      </c>
      <c r="I3" s="4">
        <v>9</v>
      </c>
    </row>
    <row r="4" spans="1:9" ht="36">
      <c r="A4" s="17" t="s">
        <v>170</v>
      </c>
      <c r="B4" s="6"/>
      <c r="C4" s="6"/>
      <c r="D4" s="6"/>
      <c r="E4" s="6"/>
      <c r="F4" s="7" t="s">
        <v>274</v>
      </c>
      <c r="G4" s="172">
        <f>G5+G33</f>
        <v>172000</v>
      </c>
      <c r="H4" s="221">
        <f>H5+H33</f>
        <v>202300</v>
      </c>
      <c r="I4" s="172">
        <f>G4-H4</f>
        <v>-30300</v>
      </c>
    </row>
    <row r="5" spans="1:9" ht="15.75">
      <c r="A5" s="8"/>
      <c r="B5" s="8">
        <v>41</v>
      </c>
      <c r="C5" s="8"/>
      <c r="D5" s="8"/>
      <c r="E5" s="8"/>
      <c r="F5" s="9" t="s">
        <v>88</v>
      </c>
      <c r="G5" s="210">
        <f>G6+G12+G15+J24+J13+J5+G22+G27</f>
        <v>170000</v>
      </c>
      <c r="H5" s="222">
        <f>H6+H12+H15+H22+H27</f>
        <v>200300</v>
      </c>
      <c r="I5" s="210">
        <f aca="true" t="shared" si="0" ref="I5:I34">G5-H5</f>
        <v>-30300</v>
      </c>
    </row>
    <row r="6" spans="1:14" ht="30">
      <c r="A6" s="10"/>
      <c r="B6" s="10"/>
      <c r="C6" s="10">
        <v>411</v>
      </c>
      <c r="D6" s="10"/>
      <c r="E6" s="10"/>
      <c r="F6" s="11" t="s">
        <v>89</v>
      </c>
      <c r="G6" s="136">
        <f>G7+G8+G9+G10+G11</f>
        <v>92000</v>
      </c>
      <c r="H6" s="223">
        <f>H11+H10+H9+H8+H7</f>
        <v>103800</v>
      </c>
      <c r="I6" s="136">
        <f t="shared" si="0"/>
        <v>-11800</v>
      </c>
      <c r="N6" s="197"/>
    </row>
    <row r="7" spans="1:9" ht="12.75">
      <c r="A7" s="12"/>
      <c r="B7" s="12"/>
      <c r="C7" s="12"/>
      <c r="D7" s="23" t="s">
        <v>90</v>
      </c>
      <c r="E7" s="12"/>
      <c r="F7" s="22" t="s">
        <v>91</v>
      </c>
      <c r="G7" s="70">
        <v>55000</v>
      </c>
      <c r="H7" s="200">
        <v>78000</v>
      </c>
      <c r="I7" s="158">
        <f t="shared" si="0"/>
        <v>-23000</v>
      </c>
    </row>
    <row r="8" spans="1:9" ht="12.75">
      <c r="A8" s="12"/>
      <c r="B8" s="12"/>
      <c r="C8" s="12"/>
      <c r="D8" s="23" t="s">
        <v>94</v>
      </c>
      <c r="E8" s="12"/>
      <c r="F8" s="22" t="s">
        <v>92</v>
      </c>
      <c r="G8" s="70">
        <v>8000</v>
      </c>
      <c r="H8" s="200">
        <v>3000</v>
      </c>
      <c r="I8" s="158">
        <f t="shared" si="0"/>
        <v>5000</v>
      </c>
    </row>
    <row r="9" spans="1:9" ht="12.75">
      <c r="A9" s="12"/>
      <c r="B9" s="12"/>
      <c r="C9" s="12"/>
      <c r="D9" s="23" t="s">
        <v>95</v>
      </c>
      <c r="E9" s="12"/>
      <c r="F9" s="22" t="s">
        <v>93</v>
      </c>
      <c r="G9" s="70">
        <v>21000</v>
      </c>
      <c r="H9" s="200">
        <v>15900</v>
      </c>
      <c r="I9" s="158">
        <f t="shared" si="0"/>
        <v>5100</v>
      </c>
    </row>
    <row r="10" spans="1:9" ht="12.75">
      <c r="A10" s="12"/>
      <c r="B10" s="12"/>
      <c r="C10" s="12"/>
      <c r="D10" s="23" t="s">
        <v>96</v>
      </c>
      <c r="E10" s="12"/>
      <c r="F10" s="22" t="s">
        <v>98</v>
      </c>
      <c r="G10" s="70">
        <v>7000</v>
      </c>
      <c r="H10" s="200">
        <v>6500</v>
      </c>
      <c r="I10" s="158">
        <f t="shared" si="0"/>
        <v>500</v>
      </c>
    </row>
    <row r="11" spans="1:9" ht="12.75">
      <c r="A11" s="12"/>
      <c r="B11" s="12"/>
      <c r="C11" s="12"/>
      <c r="D11" s="23" t="s">
        <v>97</v>
      </c>
      <c r="E11" s="12"/>
      <c r="F11" s="22" t="s">
        <v>99</v>
      </c>
      <c r="G11" s="70">
        <v>1000</v>
      </c>
      <c r="H11" s="200">
        <v>400</v>
      </c>
      <c r="I11" s="158">
        <f t="shared" si="0"/>
        <v>600</v>
      </c>
    </row>
    <row r="12" spans="1:14" ht="15">
      <c r="A12" s="12"/>
      <c r="B12" s="12"/>
      <c r="C12" s="12">
        <v>412</v>
      </c>
      <c r="D12" s="23"/>
      <c r="E12" s="12"/>
      <c r="F12" s="11" t="s">
        <v>171</v>
      </c>
      <c r="G12" s="101">
        <f>G13</f>
        <v>1000</v>
      </c>
      <c r="H12" s="199">
        <f>H13</f>
        <v>1000</v>
      </c>
      <c r="I12" s="145">
        <f t="shared" si="0"/>
        <v>0</v>
      </c>
      <c r="N12" s="197"/>
    </row>
    <row r="13" spans="1:9" ht="15">
      <c r="A13" s="12"/>
      <c r="B13" s="12"/>
      <c r="C13" s="12"/>
      <c r="D13" s="12" t="s">
        <v>103</v>
      </c>
      <c r="E13" s="12"/>
      <c r="F13" s="11" t="s">
        <v>241</v>
      </c>
      <c r="G13" s="19">
        <f>G14</f>
        <v>1000</v>
      </c>
      <c r="H13" s="202">
        <f>H14</f>
        <v>1000</v>
      </c>
      <c r="I13" s="152">
        <f t="shared" si="0"/>
        <v>0</v>
      </c>
    </row>
    <row r="14" spans="1:9" ht="12.75">
      <c r="A14" s="12"/>
      <c r="B14" s="12"/>
      <c r="C14" s="12"/>
      <c r="D14" s="23"/>
      <c r="E14" s="126" t="s">
        <v>247</v>
      </c>
      <c r="F14" s="22" t="s">
        <v>241</v>
      </c>
      <c r="G14" s="70">
        <v>1000</v>
      </c>
      <c r="H14" s="200">
        <v>1000</v>
      </c>
      <c r="I14" s="158">
        <f t="shared" si="0"/>
        <v>0</v>
      </c>
    </row>
    <row r="15" spans="1:9" ht="15">
      <c r="A15" s="10"/>
      <c r="B15" s="10"/>
      <c r="C15" s="10">
        <v>413</v>
      </c>
      <c r="D15" s="10"/>
      <c r="E15" s="10"/>
      <c r="F15" s="11" t="s">
        <v>104</v>
      </c>
      <c r="G15" s="21">
        <f>G16+G18</f>
        <v>49000</v>
      </c>
      <c r="H15" s="199">
        <f>H18+H16</f>
        <v>67500</v>
      </c>
      <c r="I15" s="145">
        <f t="shared" si="0"/>
        <v>-18500</v>
      </c>
    </row>
    <row r="16" spans="1:9" ht="12.75">
      <c r="A16" s="12"/>
      <c r="B16" s="12"/>
      <c r="C16" s="12"/>
      <c r="D16" s="12" t="s">
        <v>105</v>
      </c>
      <c r="E16" s="12"/>
      <c r="F16" s="13" t="s">
        <v>106</v>
      </c>
      <c r="G16" s="14">
        <f>G17</f>
        <v>500</v>
      </c>
      <c r="H16" s="202">
        <f>H17</f>
        <v>500</v>
      </c>
      <c r="I16" s="152">
        <f t="shared" si="0"/>
        <v>0</v>
      </c>
    </row>
    <row r="17" spans="1:9" ht="12.75">
      <c r="A17" s="4"/>
      <c r="B17" s="4"/>
      <c r="C17" s="4"/>
      <c r="D17" s="4"/>
      <c r="E17" s="4" t="s">
        <v>107</v>
      </c>
      <c r="F17" s="15" t="s">
        <v>108</v>
      </c>
      <c r="G17" s="68">
        <v>500</v>
      </c>
      <c r="H17" s="200">
        <v>500</v>
      </c>
      <c r="I17" s="158">
        <f t="shared" si="0"/>
        <v>0</v>
      </c>
    </row>
    <row r="18" spans="1:9" s="110" customFormat="1" ht="12.75">
      <c r="A18" s="62"/>
      <c r="B18" s="62"/>
      <c r="C18" s="62"/>
      <c r="D18" s="62" t="s">
        <v>117</v>
      </c>
      <c r="E18" s="62"/>
      <c r="F18" s="63" t="s">
        <v>118</v>
      </c>
      <c r="G18" s="109">
        <f>G19+G20+G21</f>
        <v>48500</v>
      </c>
      <c r="H18" s="205">
        <f>H21+H20+H19</f>
        <v>67000</v>
      </c>
      <c r="I18" s="152">
        <f t="shared" si="0"/>
        <v>-18500</v>
      </c>
    </row>
    <row r="19" spans="1:9" ht="12.75">
      <c r="A19" s="12"/>
      <c r="B19" s="12"/>
      <c r="C19" s="12"/>
      <c r="D19" s="23"/>
      <c r="E19" s="106" t="s">
        <v>286</v>
      </c>
      <c r="F19" s="22" t="s">
        <v>287</v>
      </c>
      <c r="G19" s="70">
        <v>2500</v>
      </c>
      <c r="H19" s="200">
        <v>1000</v>
      </c>
      <c r="I19" s="158">
        <f t="shared" si="0"/>
        <v>1500</v>
      </c>
    </row>
    <row r="20" spans="1:9" ht="12.75">
      <c r="A20" s="12"/>
      <c r="B20" s="12"/>
      <c r="C20" s="12"/>
      <c r="D20" s="23"/>
      <c r="E20" s="106" t="s">
        <v>288</v>
      </c>
      <c r="F20" s="22" t="s">
        <v>291</v>
      </c>
      <c r="G20" s="70">
        <v>45000</v>
      </c>
      <c r="H20" s="200">
        <v>65000</v>
      </c>
      <c r="I20" s="158">
        <f t="shared" si="0"/>
        <v>-20000</v>
      </c>
    </row>
    <row r="21" spans="1:9" ht="12.75">
      <c r="A21" s="12"/>
      <c r="B21" s="12"/>
      <c r="C21" s="12"/>
      <c r="D21" s="23"/>
      <c r="E21" s="106" t="s">
        <v>289</v>
      </c>
      <c r="F21" s="22" t="s">
        <v>290</v>
      </c>
      <c r="G21" s="70">
        <v>1000</v>
      </c>
      <c r="H21" s="200">
        <v>1000</v>
      </c>
      <c r="I21" s="158">
        <f t="shared" si="0"/>
        <v>0</v>
      </c>
    </row>
    <row r="22" spans="1:9" ht="15">
      <c r="A22" s="10"/>
      <c r="B22" s="10"/>
      <c r="C22" s="10">
        <v>414</v>
      </c>
      <c r="D22" s="10"/>
      <c r="E22" s="10"/>
      <c r="F22" s="11" t="s">
        <v>119</v>
      </c>
      <c r="G22" s="21">
        <f>G23+G24+G25</f>
        <v>1500</v>
      </c>
      <c r="H22" s="199">
        <f>H25+H24+H23</f>
        <v>1500</v>
      </c>
      <c r="I22" s="145">
        <f t="shared" si="0"/>
        <v>0</v>
      </c>
    </row>
    <row r="23" spans="1:11" ht="12.75">
      <c r="A23" s="12"/>
      <c r="B23" s="12"/>
      <c r="C23" s="12"/>
      <c r="D23" s="23" t="s">
        <v>120</v>
      </c>
      <c r="E23" s="12"/>
      <c r="F23" s="22" t="s">
        <v>123</v>
      </c>
      <c r="G23" s="70">
        <v>500</v>
      </c>
      <c r="H23" s="200">
        <v>500</v>
      </c>
      <c r="I23" s="158">
        <f t="shared" si="0"/>
        <v>0</v>
      </c>
      <c r="K23" s="197"/>
    </row>
    <row r="24" spans="1:9" s="50" customFormat="1" ht="12.75">
      <c r="A24" s="12"/>
      <c r="B24" s="12"/>
      <c r="C24" s="12"/>
      <c r="D24" s="23" t="s">
        <v>121</v>
      </c>
      <c r="E24" s="12"/>
      <c r="F24" s="22" t="s">
        <v>124</v>
      </c>
      <c r="G24" s="70">
        <v>500</v>
      </c>
      <c r="H24" s="201">
        <v>500</v>
      </c>
      <c r="I24" s="158">
        <f t="shared" si="0"/>
        <v>0</v>
      </c>
    </row>
    <row r="25" spans="1:9" ht="12.75">
      <c r="A25" s="12"/>
      <c r="B25" s="12"/>
      <c r="C25" s="12"/>
      <c r="D25" s="12" t="s">
        <v>122</v>
      </c>
      <c r="E25" s="12"/>
      <c r="F25" s="13" t="s">
        <v>125</v>
      </c>
      <c r="G25" s="14">
        <f>+G26</f>
        <v>500</v>
      </c>
      <c r="H25" s="202">
        <f>H26</f>
        <v>500</v>
      </c>
      <c r="I25" s="152">
        <f t="shared" si="0"/>
        <v>0</v>
      </c>
    </row>
    <row r="26" spans="1:9" s="50" customFormat="1" ht="12.75">
      <c r="A26" s="12"/>
      <c r="B26" s="12"/>
      <c r="C26" s="12"/>
      <c r="D26" s="23" t="s">
        <v>245</v>
      </c>
      <c r="E26" s="12"/>
      <c r="F26" s="22" t="s">
        <v>246</v>
      </c>
      <c r="G26" s="70">
        <v>500</v>
      </c>
      <c r="H26" s="201">
        <v>500</v>
      </c>
      <c r="I26" s="158">
        <f t="shared" si="0"/>
        <v>0</v>
      </c>
    </row>
    <row r="27" spans="1:9" ht="15">
      <c r="A27" s="10"/>
      <c r="B27" s="10"/>
      <c r="C27" s="10">
        <v>415</v>
      </c>
      <c r="D27" s="10"/>
      <c r="E27" s="10"/>
      <c r="F27" s="11" t="s">
        <v>134</v>
      </c>
      <c r="G27" s="21">
        <f>G28</f>
        <v>26500</v>
      </c>
      <c r="H27" s="199">
        <f>H28</f>
        <v>26500</v>
      </c>
      <c r="I27" s="145">
        <f t="shared" si="0"/>
        <v>0</v>
      </c>
    </row>
    <row r="28" spans="1:9" ht="14.25" customHeight="1">
      <c r="A28" s="12"/>
      <c r="B28" s="12"/>
      <c r="C28" s="12"/>
      <c r="D28" s="12" t="s">
        <v>135</v>
      </c>
      <c r="E28" s="12"/>
      <c r="F28" s="13" t="s">
        <v>136</v>
      </c>
      <c r="G28" s="14">
        <f>G30+G31+G32+G29</f>
        <v>26500</v>
      </c>
      <c r="H28" s="202">
        <f>H32+H31+H30+H29</f>
        <v>26500</v>
      </c>
      <c r="I28" s="152">
        <f t="shared" si="0"/>
        <v>0</v>
      </c>
    </row>
    <row r="29" spans="1:9" ht="14.25" customHeight="1">
      <c r="A29" s="12"/>
      <c r="B29" s="12"/>
      <c r="C29" s="12"/>
      <c r="D29" s="12"/>
      <c r="E29" s="106" t="s">
        <v>285</v>
      </c>
      <c r="F29" s="107" t="s">
        <v>283</v>
      </c>
      <c r="G29" s="130">
        <v>20000</v>
      </c>
      <c r="H29" s="200">
        <v>20000</v>
      </c>
      <c r="I29" s="158">
        <f t="shared" si="0"/>
        <v>0</v>
      </c>
    </row>
    <row r="30" spans="1:9" ht="16.5" customHeight="1">
      <c r="A30" s="4"/>
      <c r="B30" s="4"/>
      <c r="C30" s="4"/>
      <c r="D30" s="4"/>
      <c r="E30" s="106" t="s">
        <v>137</v>
      </c>
      <c r="F30" s="22" t="s">
        <v>284</v>
      </c>
      <c r="G30" s="68">
        <v>4000</v>
      </c>
      <c r="H30" s="200">
        <v>4000</v>
      </c>
      <c r="I30" s="158">
        <f t="shared" si="0"/>
        <v>0</v>
      </c>
    </row>
    <row r="31" spans="1:9" ht="14.25" customHeight="1">
      <c r="A31" s="4"/>
      <c r="B31" s="4"/>
      <c r="C31" s="4"/>
      <c r="D31" s="4"/>
      <c r="E31" s="106" t="s">
        <v>138</v>
      </c>
      <c r="F31" s="15" t="s">
        <v>187</v>
      </c>
      <c r="G31" s="68">
        <v>2000</v>
      </c>
      <c r="H31" s="200">
        <v>2000</v>
      </c>
      <c r="I31" s="158">
        <f t="shared" si="0"/>
        <v>0</v>
      </c>
    </row>
    <row r="32" spans="1:9" ht="16.5" customHeight="1">
      <c r="A32" s="4"/>
      <c r="B32" s="4"/>
      <c r="C32" s="4"/>
      <c r="D32" s="4"/>
      <c r="E32" s="4" t="s">
        <v>192</v>
      </c>
      <c r="F32" s="15" t="s">
        <v>136</v>
      </c>
      <c r="G32" s="68">
        <v>500</v>
      </c>
      <c r="H32" s="200">
        <v>500</v>
      </c>
      <c r="I32" s="158">
        <f t="shared" si="0"/>
        <v>0</v>
      </c>
    </row>
    <row r="33" spans="1:9" ht="30">
      <c r="A33" s="4"/>
      <c r="B33" s="4"/>
      <c r="C33" s="10">
        <v>463</v>
      </c>
      <c r="D33" s="10"/>
      <c r="E33" s="10"/>
      <c r="F33" s="11" t="s">
        <v>157</v>
      </c>
      <c r="G33" s="25">
        <f>G34</f>
        <v>2000</v>
      </c>
      <c r="H33" s="199">
        <f>H34</f>
        <v>2000</v>
      </c>
      <c r="I33" s="145">
        <f t="shared" si="0"/>
        <v>0</v>
      </c>
    </row>
    <row r="34" spans="1:9" ht="12.75">
      <c r="A34" s="4"/>
      <c r="B34" s="4"/>
      <c r="C34" s="4"/>
      <c r="D34" s="23" t="s">
        <v>305</v>
      </c>
      <c r="E34" s="92"/>
      <c r="F34" s="22" t="s">
        <v>363</v>
      </c>
      <c r="G34" s="127">
        <v>2000</v>
      </c>
      <c r="H34" s="201">
        <v>2000</v>
      </c>
      <c r="I34" s="158">
        <f t="shared" si="0"/>
        <v>0</v>
      </c>
    </row>
    <row r="35" ht="12.75">
      <c r="G35" s="11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B18">
      <selection activeCell="O8" sqref="O8"/>
    </sheetView>
  </sheetViews>
  <sheetFormatPr defaultColWidth="9.140625" defaultRowHeight="12.75"/>
  <cols>
    <col min="1" max="1" width="7.421875" style="0" customWidth="1"/>
    <col min="2" max="2" width="5.57421875" style="0" customWidth="1"/>
    <col min="3" max="3" width="10.28125" style="0" customWidth="1"/>
    <col min="6" max="6" width="33.8515625" style="0" customWidth="1"/>
    <col min="7" max="7" width="16.421875" style="0" customWidth="1"/>
    <col min="8" max="8" width="19.28125" style="197" customWidth="1"/>
    <col min="9" max="9" width="17.00390625" style="0" customWidth="1"/>
    <col min="11" max="11" width="10.8515625" style="0" bestFit="1" customWidth="1"/>
    <col min="13" max="13" width="11.8515625" style="0" bestFit="1" customWidth="1"/>
    <col min="15" max="15" width="11.8515625" style="0" bestFit="1" customWidth="1"/>
  </cols>
  <sheetData>
    <row r="2" spans="3:6" ht="12.75">
      <c r="C2" s="102"/>
      <c r="D2" s="103"/>
      <c r="E2" s="103"/>
      <c r="F2" s="103"/>
    </row>
    <row r="3" ht="18">
      <c r="E3" s="104" t="s">
        <v>275</v>
      </c>
    </row>
    <row r="4" spans="1:9" ht="6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16" t="s">
        <v>5</v>
      </c>
      <c r="G4" s="12" t="s">
        <v>375</v>
      </c>
      <c r="H4" s="204">
        <v>2023</v>
      </c>
      <c r="I4" s="151" t="s">
        <v>374</v>
      </c>
    </row>
    <row r="5" spans="1:9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  <c r="G5" s="4">
        <v>7</v>
      </c>
      <c r="H5" s="147">
        <v>8</v>
      </c>
      <c r="I5" s="4">
        <v>9</v>
      </c>
    </row>
    <row r="6" spans="1:9" ht="31.5">
      <c r="A6" s="17" t="s">
        <v>272</v>
      </c>
      <c r="B6" s="6"/>
      <c r="C6" s="6"/>
      <c r="D6" s="6"/>
      <c r="E6" s="6"/>
      <c r="F6" s="9" t="s">
        <v>276</v>
      </c>
      <c r="G6" s="172">
        <f>G7+G33+G35</f>
        <v>75800</v>
      </c>
      <c r="H6" s="221">
        <f>H7+H35+H33</f>
        <v>62300</v>
      </c>
      <c r="I6" s="172">
        <f>G6-H6</f>
        <v>13500</v>
      </c>
    </row>
    <row r="7" spans="1:9" ht="26.25" customHeight="1">
      <c r="A7" s="8"/>
      <c r="B7" s="8">
        <v>41</v>
      </c>
      <c r="C7" s="8"/>
      <c r="D7" s="8"/>
      <c r="E7" s="8"/>
      <c r="F7" s="9" t="s">
        <v>88</v>
      </c>
      <c r="G7" s="210">
        <f>G8+G14+G17+G21+G28+G31</f>
        <v>73800</v>
      </c>
      <c r="H7" s="222">
        <f>H8+H14+H17+H21+H28+H31</f>
        <v>60300</v>
      </c>
      <c r="I7" s="155">
        <f aca="true" t="shared" si="0" ref="I7:I36">G7-H7</f>
        <v>13500</v>
      </c>
    </row>
    <row r="8" spans="1:15" ht="42" customHeight="1">
      <c r="A8" s="10"/>
      <c r="B8" s="10"/>
      <c r="C8" s="10">
        <v>411</v>
      </c>
      <c r="D8" s="10"/>
      <c r="E8" s="10"/>
      <c r="F8" s="11" t="s">
        <v>89</v>
      </c>
      <c r="G8" s="148">
        <f>G9+G10+G11+G12+G13</f>
        <v>63300</v>
      </c>
      <c r="H8" s="224">
        <f>H9+H10+H11+H12+H13</f>
        <v>49800</v>
      </c>
      <c r="I8" s="148">
        <f t="shared" si="0"/>
        <v>13500</v>
      </c>
      <c r="O8" s="197"/>
    </row>
    <row r="9" spans="1:9" ht="12.75">
      <c r="A9" s="12"/>
      <c r="B9" s="12"/>
      <c r="C9" s="12"/>
      <c r="D9" s="23" t="s">
        <v>90</v>
      </c>
      <c r="E9" s="12"/>
      <c r="F9" s="22" t="s">
        <v>91</v>
      </c>
      <c r="G9" s="70">
        <v>40000</v>
      </c>
      <c r="H9" s="200">
        <v>40000</v>
      </c>
      <c r="I9" s="158">
        <f t="shared" si="0"/>
        <v>0</v>
      </c>
    </row>
    <row r="10" spans="1:9" ht="12.75">
      <c r="A10" s="12"/>
      <c r="B10" s="12"/>
      <c r="C10" s="12"/>
      <c r="D10" s="23" t="s">
        <v>94</v>
      </c>
      <c r="E10" s="12"/>
      <c r="F10" s="22" t="s">
        <v>92</v>
      </c>
      <c r="G10" s="70">
        <v>5000</v>
      </c>
      <c r="H10" s="200">
        <v>1000</v>
      </c>
      <c r="I10" s="158">
        <f t="shared" si="0"/>
        <v>4000</v>
      </c>
    </row>
    <row r="11" spans="1:9" ht="14.25" customHeight="1">
      <c r="A11" s="12"/>
      <c r="B11" s="12"/>
      <c r="C11" s="12"/>
      <c r="D11" s="23" t="s">
        <v>95</v>
      </c>
      <c r="E11" s="12"/>
      <c r="F11" s="22" t="s">
        <v>93</v>
      </c>
      <c r="G11" s="70">
        <v>13000</v>
      </c>
      <c r="H11" s="200">
        <v>5500</v>
      </c>
      <c r="I11" s="158">
        <f t="shared" si="0"/>
        <v>7500</v>
      </c>
    </row>
    <row r="12" spans="1:9" ht="15" customHeight="1">
      <c r="A12" s="12"/>
      <c r="B12" s="12"/>
      <c r="C12" s="12"/>
      <c r="D12" s="23" t="s">
        <v>96</v>
      </c>
      <c r="E12" s="12"/>
      <c r="F12" s="22" t="s">
        <v>98</v>
      </c>
      <c r="G12" s="70">
        <v>4500</v>
      </c>
      <c r="H12" s="200">
        <v>3000</v>
      </c>
      <c r="I12" s="158">
        <f t="shared" si="0"/>
        <v>1500</v>
      </c>
    </row>
    <row r="13" spans="1:9" ht="12.75">
      <c r="A13" s="12"/>
      <c r="B13" s="12"/>
      <c r="C13" s="12"/>
      <c r="D13" s="23" t="s">
        <v>97</v>
      </c>
      <c r="E13" s="12"/>
      <c r="F13" s="22" t="s">
        <v>99</v>
      </c>
      <c r="G13" s="70">
        <v>800</v>
      </c>
      <c r="H13" s="200">
        <v>300</v>
      </c>
      <c r="I13" s="158">
        <f t="shared" si="0"/>
        <v>500</v>
      </c>
    </row>
    <row r="14" spans="1:9" ht="21" customHeight="1">
      <c r="A14" s="12"/>
      <c r="B14" s="12"/>
      <c r="C14" s="12">
        <v>412</v>
      </c>
      <c r="D14" s="23"/>
      <c r="E14" s="12"/>
      <c r="F14" s="11" t="s">
        <v>273</v>
      </c>
      <c r="G14" s="101">
        <f>G15</f>
        <v>1000</v>
      </c>
      <c r="H14" s="199">
        <f>H15</f>
        <v>1000</v>
      </c>
      <c r="I14" s="145">
        <f t="shared" si="0"/>
        <v>0</v>
      </c>
    </row>
    <row r="15" spans="1:13" ht="21" customHeight="1">
      <c r="A15" s="12"/>
      <c r="B15" s="12"/>
      <c r="C15" s="12"/>
      <c r="D15" s="12" t="s">
        <v>103</v>
      </c>
      <c r="E15" s="12"/>
      <c r="F15" s="11" t="s">
        <v>241</v>
      </c>
      <c r="G15" s="19">
        <f>G16</f>
        <v>1000</v>
      </c>
      <c r="H15" s="202">
        <f>H16</f>
        <v>1000</v>
      </c>
      <c r="I15" s="152">
        <f t="shared" si="0"/>
        <v>0</v>
      </c>
      <c r="M15" s="197"/>
    </row>
    <row r="16" spans="1:9" ht="12.75">
      <c r="A16" s="12"/>
      <c r="B16" s="12"/>
      <c r="C16" s="12"/>
      <c r="D16" s="23"/>
      <c r="E16" s="23" t="s">
        <v>247</v>
      </c>
      <c r="F16" s="22" t="s">
        <v>241</v>
      </c>
      <c r="G16" s="70">
        <v>1000</v>
      </c>
      <c r="H16" s="200">
        <v>1000</v>
      </c>
      <c r="I16" s="158">
        <f t="shared" si="0"/>
        <v>0</v>
      </c>
    </row>
    <row r="17" spans="1:9" ht="12.75" customHeight="1">
      <c r="A17" s="10"/>
      <c r="B17" s="10"/>
      <c r="C17" s="10">
        <v>413</v>
      </c>
      <c r="D17" s="10"/>
      <c r="E17" s="10"/>
      <c r="F17" s="11" t="s">
        <v>104</v>
      </c>
      <c r="G17" s="21">
        <f>G18+G20</f>
        <v>2500</v>
      </c>
      <c r="H17" s="199">
        <f>H20+H18</f>
        <v>2500</v>
      </c>
      <c r="I17" s="145">
        <f t="shared" si="0"/>
        <v>0</v>
      </c>
    </row>
    <row r="18" spans="1:9" ht="14.25" customHeight="1">
      <c r="A18" s="12"/>
      <c r="B18" s="12"/>
      <c r="C18" s="12"/>
      <c r="D18" s="12" t="s">
        <v>105</v>
      </c>
      <c r="E18" s="12"/>
      <c r="F18" s="13" t="s">
        <v>106</v>
      </c>
      <c r="G18" s="14">
        <f>G19</f>
        <v>1500</v>
      </c>
      <c r="H18" s="202">
        <f>H19</f>
        <v>1500</v>
      </c>
      <c r="I18" s="152">
        <f t="shared" si="0"/>
        <v>0</v>
      </c>
    </row>
    <row r="19" spans="1:9" ht="15" customHeight="1">
      <c r="A19" s="4"/>
      <c r="B19" s="4"/>
      <c r="C19" s="4"/>
      <c r="D19" s="4"/>
      <c r="E19" s="4" t="s">
        <v>107</v>
      </c>
      <c r="F19" s="15" t="s">
        <v>108</v>
      </c>
      <c r="G19" s="68">
        <v>1500</v>
      </c>
      <c r="H19" s="200">
        <v>1500</v>
      </c>
      <c r="I19" s="158">
        <f t="shared" si="0"/>
        <v>0</v>
      </c>
    </row>
    <row r="20" spans="1:9" ht="16.5" customHeight="1">
      <c r="A20" s="12"/>
      <c r="B20" s="12"/>
      <c r="C20" s="12"/>
      <c r="D20" s="23" t="s">
        <v>117</v>
      </c>
      <c r="E20" s="12"/>
      <c r="F20" s="22" t="s">
        <v>118</v>
      </c>
      <c r="G20" s="70">
        <v>1000</v>
      </c>
      <c r="H20" s="200">
        <v>1000</v>
      </c>
      <c r="I20" s="158">
        <f t="shared" si="0"/>
        <v>0</v>
      </c>
    </row>
    <row r="21" spans="1:9" ht="15" customHeight="1">
      <c r="A21" s="10"/>
      <c r="B21" s="10"/>
      <c r="C21" s="10">
        <v>414</v>
      </c>
      <c r="D21" s="10"/>
      <c r="E21" s="10"/>
      <c r="F21" s="11" t="s">
        <v>119</v>
      </c>
      <c r="G21" s="21">
        <f>G22+G23+G24+G25</f>
        <v>3500</v>
      </c>
      <c r="H21" s="199">
        <f>H25+H24+H23+H22</f>
        <v>3500</v>
      </c>
      <c r="I21" s="145">
        <f t="shared" si="0"/>
        <v>0</v>
      </c>
    </row>
    <row r="22" spans="1:11" ht="16.5" customHeight="1">
      <c r="A22" s="12"/>
      <c r="B22" s="12"/>
      <c r="C22" s="12"/>
      <c r="D22" s="23" t="s">
        <v>120</v>
      </c>
      <c r="E22" s="12"/>
      <c r="F22" s="22" t="s">
        <v>123</v>
      </c>
      <c r="G22" s="70">
        <v>500</v>
      </c>
      <c r="H22" s="200">
        <v>500</v>
      </c>
      <c r="I22" s="158">
        <f t="shared" si="0"/>
        <v>0</v>
      </c>
      <c r="K22" s="197"/>
    </row>
    <row r="23" spans="1:9" ht="14.25" customHeight="1">
      <c r="A23" s="12"/>
      <c r="B23" s="12"/>
      <c r="C23" s="12"/>
      <c r="D23" s="23" t="s">
        <v>121</v>
      </c>
      <c r="E23" s="12"/>
      <c r="F23" s="22" t="s">
        <v>124</v>
      </c>
      <c r="G23" s="70">
        <v>500</v>
      </c>
      <c r="H23" s="200">
        <v>500</v>
      </c>
      <c r="I23" s="158">
        <f t="shared" si="0"/>
        <v>0</v>
      </c>
    </row>
    <row r="24" spans="1:9" ht="15.75" customHeight="1">
      <c r="A24" s="12"/>
      <c r="B24" s="12"/>
      <c r="C24" s="12"/>
      <c r="D24" s="23" t="s">
        <v>245</v>
      </c>
      <c r="E24" s="12"/>
      <c r="F24" s="22" t="s">
        <v>246</v>
      </c>
      <c r="G24" s="70">
        <v>1500</v>
      </c>
      <c r="H24" s="200">
        <v>1500</v>
      </c>
      <c r="I24" s="158">
        <f t="shared" si="0"/>
        <v>0</v>
      </c>
    </row>
    <row r="25" spans="1:9" ht="15.75" customHeight="1">
      <c r="A25" s="12"/>
      <c r="B25" s="12"/>
      <c r="C25" s="12"/>
      <c r="D25" s="12" t="s">
        <v>131</v>
      </c>
      <c r="E25" s="12"/>
      <c r="F25" s="13" t="s">
        <v>255</v>
      </c>
      <c r="G25" s="19">
        <f>G26+G27</f>
        <v>1000</v>
      </c>
      <c r="H25" s="202">
        <f>H27+H26</f>
        <v>1000</v>
      </c>
      <c r="I25" s="152">
        <f t="shared" si="0"/>
        <v>0</v>
      </c>
    </row>
    <row r="26" spans="1:9" ht="15.75" customHeight="1">
      <c r="A26" s="12"/>
      <c r="B26" s="12"/>
      <c r="C26" s="12"/>
      <c r="D26" s="23"/>
      <c r="E26" s="23" t="s">
        <v>254</v>
      </c>
      <c r="F26" s="22" t="s">
        <v>255</v>
      </c>
      <c r="G26" s="70">
        <v>500</v>
      </c>
      <c r="H26" s="201">
        <v>500</v>
      </c>
      <c r="I26" s="158">
        <f t="shared" si="0"/>
        <v>0</v>
      </c>
    </row>
    <row r="27" spans="1:9" ht="15.75" customHeight="1">
      <c r="A27" s="12"/>
      <c r="B27" s="12"/>
      <c r="C27" s="12"/>
      <c r="D27" s="23"/>
      <c r="E27" s="23" t="s">
        <v>295</v>
      </c>
      <c r="F27" s="22" t="s">
        <v>296</v>
      </c>
      <c r="G27" s="70">
        <v>500</v>
      </c>
      <c r="H27" s="201">
        <v>500</v>
      </c>
      <c r="I27" s="158">
        <f t="shared" si="0"/>
        <v>0</v>
      </c>
    </row>
    <row r="28" spans="1:9" ht="15" customHeight="1">
      <c r="A28" s="10"/>
      <c r="B28" s="10"/>
      <c r="C28" s="10">
        <v>415</v>
      </c>
      <c r="D28" s="10"/>
      <c r="E28" s="10"/>
      <c r="F28" s="11" t="s">
        <v>134</v>
      </c>
      <c r="G28" s="21">
        <f>G29</f>
        <v>500</v>
      </c>
      <c r="H28" s="199">
        <f>H29</f>
        <v>500</v>
      </c>
      <c r="I28" s="145">
        <f t="shared" si="0"/>
        <v>0</v>
      </c>
    </row>
    <row r="29" spans="1:9" ht="15.75" customHeight="1">
      <c r="A29" s="12"/>
      <c r="B29" s="12"/>
      <c r="C29" s="12"/>
      <c r="D29" s="12" t="s">
        <v>135</v>
      </c>
      <c r="E29" s="12"/>
      <c r="F29" s="13" t="s">
        <v>136</v>
      </c>
      <c r="G29" s="14">
        <f>G30</f>
        <v>500</v>
      </c>
      <c r="H29" s="202">
        <f>H30</f>
        <v>500</v>
      </c>
      <c r="I29" s="152">
        <f t="shared" si="0"/>
        <v>0</v>
      </c>
    </row>
    <row r="30" spans="1:9" ht="15.75" customHeight="1">
      <c r="A30" s="4"/>
      <c r="B30" s="4"/>
      <c r="C30" s="4"/>
      <c r="D30" s="4"/>
      <c r="E30" s="4" t="s">
        <v>192</v>
      </c>
      <c r="F30" s="15" t="s">
        <v>136</v>
      </c>
      <c r="G30" s="68">
        <v>500</v>
      </c>
      <c r="H30" s="200">
        <v>500</v>
      </c>
      <c r="I30" s="158">
        <f t="shared" si="0"/>
        <v>0</v>
      </c>
    </row>
    <row r="31" spans="1:9" ht="15">
      <c r="A31" s="4"/>
      <c r="B31" s="4"/>
      <c r="C31" s="10">
        <v>419</v>
      </c>
      <c r="D31" s="10"/>
      <c r="E31" s="10"/>
      <c r="F31" s="11" t="s">
        <v>172</v>
      </c>
      <c r="G31" s="44">
        <f>SUM(G32)</f>
        <v>3000</v>
      </c>
      <c r="H31" s="199">
        <f>H32</f>
        <v>3000</v>
      </c>
      <c r="I31" s="145">
        <f t="shared" si="0"/>
        <v>0</v>
      </c>
    </row>
    <row r="32" spans="1:9" ht="15">
      <c r="A32" s="4"/>
      <c r="B32" s="4"/>
      <c r="C32" s="10"/>
      <c r="D32" s="23" t="s">
        <v>173</v>
      </c>
      <c r="E32" s="10"/>
      <c r="F32" s="22" t="s">
        <v>271</v>
      </c>
      <c r="G32" s="120">
        <v>3000</v>
      </c>
      <c r="H32" s="201">
        <v>3000</v>
      </c>
      <c r="I32" s="158">
        <f t="shared" si="0"/>
        <v>0</v>
      </c>
    </row>
    <row r="33" spans="1:9" ht="15">
      <c r="A33" s="10"/>
      <c r="B33" s="10"/>
      <c r="C33" s="10">
        <v>441</v>
      </c>
      <c r="D33" s="10"/>
      <c r="E33" s="10"/>
      <c r="F33" s="11" t="s">
        <v>152</v>
      </c>
      <c r="G33" s="136">
        <f>G34</f>
        <v>1000</v>
      </c>
      <c r="H33" s="199">
        <f>H34</f>
        <v>1000</v>
      </c>
      <c r="I33" s="145">
        <f t="shared" si="0"/>
        <v>0</v>
      </c>
    </row>
    <row r="34" spans="1:9" s="108" customFormat="1" ht="12.75">
      <c r="A34" s="106"/>
      <c r="B34" s="106"/>
      <c r="C34" s="106"/>
      <c r="D34" s="111" t="s">
        <v>176</v>
      </c>
      <c r="E34" s="111"/>
      <c r="F34" s="112" t="s">
        <v>177</v>
      </c>
      <c r="G34" s="113">
        <v>1000</v>
      </c>
      <c r="H34" s="206">
        <v>1000</v>
      </c>
      <c r="I34" s="158">
        <f t="shared" si="0"/>
        <v>0</v>
      </c>
    </row>
    <row r="35" spans="1:9" ht="30">
      <c r="A35" s="4"/>
      <c r="B35" s="4"/>
      <c r="C35" s="10">
        <v>463</v>
      </c>
      <c r="D35" s="10"/>
      <c r="E35" s="10"/>
      <c r="F35" s="11" t="s">
        <v>157</v>
      </c>
      <c r="G35" s="25">
        <f>G36</f>
        <v>1000</v>
      </c>
      <c r="H35" s="199">
        <v>1000</v>
      </c>
      <c r="I35" s="145">
        <f t="shared" si="0"/>
        <v>0</v>
      </c>
    </row>
    <row r="36" spans="1:9" ht="12.75">
      <c r="A36" s="4"/>
      <c r="B36" s="4"/>
      <c r="C36" s="4"/>
      <c r="D36" s="23" t="s">
        <v>305</v>
      </c>
      <c r="E36" s="92"/>
      <c r="F36" s="22" t="s">
        <v>363</v>
      </c>
      <c r="G36" s="127">
        <v>1000</v>
      </c>
      <c r="H36" s="201">
        <v>1000</v>
      </c>
      <c r="I36" s="158">
        <f t="shared" si="0"/>
        <v>0</v>
      </c>
    </row>
    <row r="37" spans="2:9" ht="12.75">
      <c r="B37" s="51"/>
      <c r="I37" s="207"/>
    </row>
    <row r="38" spans="7:9" ht="12.75">
      <c r="G38" s="108"/>
      <c r="I38" s="20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5"/>
  <sheetViews>
    <sheetView zoomScalePageLayoutView="0" workbookViewId="0" topLeftCell="B9">
      <selection activeCell="K19" sqref="K19"/>
    </sheetView>
  </sheetViews>
  <sheetFormatPr defaultColWidth="9.140625" defaultRowHeight="12.75"/>
  <cols>
    <col min="1" max="1" width="6.00390625" style="0" customWidth="1"/>
    <col min="2" max="2" width="5.00390625" style="0" customWidth="1"/>
    <col min="3" max="3" width="4.140625" style="0" customWidth="1"/>
    <col min="6" max="6" width="32.28125" style="0" customWidth="1"/>
    <col min="7" max="7" width="16.28125" style="0" customWidth="1"/>
    <col min="8" max="8" width="18.57421875" style="197" customWidth="1"/>
    <col min="9" max="9" width="15.7109375" style="0" customWidth="1"/>
    <col min="13" max="13" width="11.8515625" style="0" bestFit="1" customWidth="1"/>
  </cols>
  <sheetData>
    <row r="3" ht="15.75">
      <c r="D3" s="105" t="s">
        <v>337</v>
      </c>
    </row>
    <row r="4" spans="1:9" ht="6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16" t="s">
        <v>5</v>
      </c>
      <c r="G4" s="12" t="s">
        <v>375</v>
      </c>
      <c r="H4" s="204">
        <v>2023</v>
      </c>
      <c r="I4" s="151" t="s">
        <v>374</v>
      </c>
    </row>
    <row r="5" spans="1:9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  <c r="G5" s="4">
        <v>7</v>
      </c>
      <c r="H5" s="147">
        <v>8</v>
      </c>
      <c r="I5" s="4">
        <v>9</v>
      </c>
    </row>
    <row r="6" spans="1:13" ht="45.75" customHeight="1">
      <c r="A6" s="17" t="s">
        <v>281</v>
      </c>
      <c r="B6" s="6"/>
      <c r="C6" s="6"/>
      <c r="D6" s="6"/>
      <c r="E6" s="6"/>
      <c r="F6" s="7" t="s">
        <v>279</v>
      </c>
      <c r="G6" s="172">
        <f>G7+G24</f>
        <v>28950</v>
      </c>
      <c r="H6" s="221">
        <f>H7+H24</f>
        <v>25200</v>
      </c>
      <c r="I6" s="172">
        <f>G6-H6</f>
        <v>3750</v>
      </c>
      <c r="M6" s="197"/>
    </row>
    <row r="7" spans="1:9" ht="15.75">
      <c r="A7" s="8"/>
      <c r="B7" s="8">
        <v>41</v>
      </c>
      <c r="C7" s="8"/>
      <c r="D7" s="8"/>
      <c r="E7" s="8"/>
      <c r="F7" s="9" t="s">
        <v>88</v>
      </c>
      <c r="G7" s="210">
        <f>G8+G14+G18+G21</f>
        <v>28450</v>
      </c>
      <c r="H7" s="222">
        <f>H8+H14+H18+H21</f>
        <v>24700</v>
      </c>
      <c r="I7" s="210">
        <f aca="true" t="shared" si="0" ref="I7:I25">G7-H7</f>
        <v>3750</v>
      </c>
    </row>
    <row r="8" spans="1:9" ht="47.25" customHeight="1">
      <c r="A8" s="10"/>
      <c r="B8" s="10"/>
      <c r="C8" s="10">
        <v>411</v>
      </c>
      <c r="D8" s="10"/>
      <c r="E8" s="10"/>
      <c r="F8" s="11" t="s">
        <v>89</v>
      </c>
      <c r="G8" s="136">
        <f>G9+G10+G11+G12+G13</f>
        <v>27550</v>
      </c>
      <c r="H8" s="223">
        <f>H9+H10+H11+H12+H13</f>
        <v>23800</v>
      </c>
      <c r="I8" s="136">
        <f t="shared" si="0"/>
        <v>3750</v>
      </c>
    </row>
    <row r="9" spans="1:9" ht="12.75">
      <c r="A9" s="12"/>
      <c r="B9" s="12"/>
      <c r="C9" s="12"/>
      <c r="D9" s="23" t="s">
        <v>90</v>
      </c>
      <c r="E9" s="12"/>
      <c r="F9" s="22" t="s">
        <v>91</v>
      </c>
      <c r="G9" s="70">
        <v>18000</v>
      </c>
      <c r="H9" s="200">
        <v>16000</v>
      </c>
      <c r="I9" s="158">
        <f t="shared" si="0"/>
        <v>2000</v>
      </c>
    </row>
    <row r="10" spans="1:9" ht="12.75">
      <c r="A10" s="12"/>
      <c r="B10" s="12"/>
      <c r="C10" s="12"/>
      <c r="D10" s="23" t="s">
        <v>94</v>
      </c>
      <c r="E10" s="12"/>
      <c r="F10" s="22" t="s">
        <v>92</v>
      </c>
      <c r="G10" s="70">
        <v>2350</v>
      </c>
      <c r="H10" s="201">
        <v>1600</v>
      </c>
      <c r="I10" s="158">
        <f t="shared" si="0"/>
        <v>750</v>
      </c>
    </row>
    <row r="11" spans="1:9" ht="20.25" customHeight="1">
      <c r="A11" s="12"/>
      <c r="B11" s="12"/>
      <c r="C11" s="12"/>
      <c r="D11" s="23" t="s">
        <v>95</v>
      </c>
      <c r="E11" s="12"/>
      <c r="F11" s="22" t="s">
        <v>93</v>
      </c>
      <c r="G11" s="70">
        <v>5000</v>
      </c>
      <c r="H11" s="200">
        <v>4000</v>
      </c>
      <c r="I11" s="158">
        <f t="shared" si="0"/>
        <v>1000</v>
      </c>
    </row>
    <row r="12" spans="1:13" ht="21" customHeight="1">
      <c r="A12" s="12"/>
      <c r="B12" s="12"/>
      <c r="C12" s="12"/>
      <c r="D12" s="23" t="s">
        <v>96</v>
      </c>
      <c r="E12" s="12"/>
      <c r="F12" s="22" t="s">
        <v>98</v>
      </c>
      <c r="G12" s="70">
        <v>2000</v>
      </c>
      <c r="H12" s="200">
        <v>2000</v>
      </c>
      <c r="I12" s="158">
        <f t="shared" si="0"/>
        <v>0</v>
      </c>
      <c r="M12" s="197"/>
    </row>
    <row r="13" spans="1:9" ht="12.75">
      <c r="A13" s="12"/>
      <c r="B13" s="12"/>
      <c r="C13" s="12"/>
      <c r="D13" s="23" t="s">
        <v>97</v>
      </c>
      <c r="E13" s="12"/>
      <c r="F13" s="22" t="s">
        <v>99</v>
      </c>
      <c r="G13" s="70">
        <v>200</v>
      </c>
      <c r="H13" s="200">
        <v>200</v>
      </c>
      <c r="I13" s="158">
        <f t="shared" si="0"/>
        <v>0</v>
      </c>
    </row>
    <row r="14" spans="1:9" ht="15.75" customHeight="1">
      <c r="A14" s="10"/>
      <c r="B14" s="10"/>
      <c r="C14" s="10">
        <v>413</v>
      </c>
      <c r="D14" s="10"/>
      <c r="E14" s="10"/>
      <c r="F14" s="11" t="s">
        <v>104</v>
      </c>
      <c r="G14" s="21">
        <f>G15+G17</f>
        <v>400</v>
      </c>
      <c r="H14" s="199">
        <f>H17+H15</f>
        <v>400</v>
      </c>
      <c r="I14" s="145">
        <f t="shared" si="0"/>
        <v>0</v>
      </c>
    </row>
    <row r="15" spans="1:9" ht="23.25" customHeight="1">
      <c r="A15" s="12"/>
      <c r="B15" s="12"/>
      <c r="C15" s="12"/>
      <c r="D15" s="12" t="s">
        <v>105</v>
      </c>
      <c r="E15" s="12"/>
      <c r="F15" s="13" t="s">
        <v>106</v>
      </c>
      <c r="G15" s="14">
        <f>G16</f>
        <v>200</v>
      </c>
      <c r="H15" s="203">
        <f>H16</f>
        <v>200</v>
      </c>
      <c r="I15" s="152">
        <f t="shared" si="0"/>
        <v>0</v>
      </c>
    </row>
    <row r="16" spans="1:9" ht="19.5" customHeight="1">
      <c r="A16" s="4"/>
      <c r="B16" s="4"/>
      <c r="C16" s="4"/>
      <c r="D16" s="4"/>
      <c r="E16" s="4" t="s">
        <v>107</v>
      </c>
      <c r="F16" s="15" t="s">
        <v>108</v>
      </c>
      <c r="G16" s="70">
        <v>200</v>
      </c>
      <c r="H16" s="200">
        <v>200</v>
      </c>
      <c r="I16" s="158">
        <f t="shared" si="0"/>
        <v>0</v>
      </c>
    </row>
    <row r="17" spans="1:9" ht="17.25" customHeight="1">
      <c r="A17" s="12"/>
      <c r="B17" s="12"/>
      <c r="C17" s="12"/>
      <c r="D17" s="23" t="s">
        <v>117</v>
      </c>
      <c r="E17" s="12"/>
      <c r="F17" s="22" t="s">
        <v>118</v>
      </c>
      <c r="G17" s="70">
        <v>200</v>
      </c>
      <c r="H17" s="200">
        <v>200</v>
      </c>
      <c r="I17" s="158">
        <f t="shared" si="0"/>
        <v>0</v>
      </c>
    </row>
    <row r="18" spans="1:9" ht="21" customHeight="1">
      <c r="A18" s="10"/>
      <c r="B18" s="10"/>
      <c r="C18" s="10">
        <v>414</v>
      </c>
      <c r="D18" s="10"/>
      <c r="E18" s="10"/>
      <c r="F18" s="11" t="s">
        <v>119</v>
      </c>
      <c r="G18" s="21">
        <f>G19+G20</f>
        <v>300</v>
      </c>
      <c r="H18" s="199">
        <f>H20+H19</f>
        <v>300</v>
      </c>
      <c r="I18" s="145">
        <f t="shared" si="0"/>
        <v>0</v>
      </c>
    </row>
    <row r="19" spans="1:11" ht="22.5" customHeight="1">
      <c r="A19" s="12"/>
      <c r="B19" s="12"/>
      <c r="C19" s="12"/>
      <c r="D19" s="23" t="s">
        <v>120</v>
      </c>
      <c r="E19" s="12"/>
      <c r="F19" s="22" t="s">
        <v>123</v>
      </c>
      <c r="G19" s="70">
        <v>200</v>
      </c>
      <c r="H19" s="200">
        <v>200</v>
      </c>
      <c r="I19" s="158">
        <f t="shared" si="0"/>
        <v>0</v>
      </c>
      <c r="K19" s="197"/>
    </row>
    <row r="20" spans="1:9" ht="21.75" customHeight="1">
      <c r="A20" s="12"/>
      <c r="B20" s="12"/>
      <c r="C20" s="12"/>
      <c r="D20" s="23" t="s">
        <v>121</v>
      </c>
      <c r="E20" s="12"/>
      <c r="F20" s="22" t="s">
        <v>124</v>
      </c>
      <c r="G20" s="70">
        <v>100</v>
      </c>
      <c r="H20" s="200">
        <v>100</v>
      </c>
      <c r="I20" s="158">
        <f t="shared" si="0"/>
        <v>0</v>
      </c>
    </row>
    <row r="21" spans="1:9" ht="27" customHeight="1">
      <c r="A21" s="10"/>
      <c r="B21" s="10"/>
      <c r="C21" s="10">
        <v>415</v>
      </c>
      <c r="D21" s="10"/>
      <c r="E21" s="10"/>
      <c r="F21" s="11" t="s">
        <v>134</v>
      </c>
      <c r="G21" s="21">
        <f>G22</f>
        <v>200</v>
      </c>
      <c r="H21" s="199">
        <f>H22</f>
        <v>200</v>
      </c>
      <c r="I21" s="145">
        <f t="shared" si="0"/>
        <v>0</v>
      </c>
    </row>
    <row r="22" spans="1:9" ht="20.25" customHeight="1">
      <c r="A22" s="12"/>
      <c r="B22" s="12"/>
      <c r="C22" s="12"/>
      <c r="D22" s="12" t="s">
        <v>135</v>
      </c>
      <c r="E22" s="12"/>
      <c r="F22" s="13" t="s">
        <v>136</v>
      </c>
      <c r="G22" s="14">
        <f>G23</f>
        <v>200</v>
      </c>
      <c r="H22" s="202">
        <f>H23</f>
        <v>200</v>
      </c>
      <c r="I22" s="152">
        <f t="shared" si="0"/>
        <v>0</v>
      </c>
    </row>
    <row r="23" spans="1:9" ht="24" customHeight="1">
      <c r="A23" s="4"/>
      <c r="B23" s="4"/>
      <c r="C23" s="4"/>
      <c r="D23" s="4"/>
      <c r="E23" s="4" t="s">
        <v>192</v>
      </c>
      <c r="F23" s="15" t="s">
        <v>139</v>
      </c>
      <c r="G23" s="68">
        <v>200</v>
      </c>
      <c r="H23" s="200">
        <v>200</v>
      </c>
      <c r="I23" s="158">
        <f t="shared" si="0"/>
        <v>0</v>
      </c>
    </row>
    <row r="24" spans="1:9" ht="30">
      <c r="A24" s="4"/>
      <c r="B24" s="4"/>
      <c r="C24" s="10">
        <v>463</v>
      </c>
      <c r="D24" s="10"/>
      <c r="E24" s="10"/>
      <c r="F24" s="11" t="s">
        <v>157</v>
      </c>
      <c r="G24" s="25">
        <f>G25+G26</f>
        <v>500</v>
      </c>
      <c r="H24" s="199">
        <f>H25</f>
        <v>500</v>
      </c>
      <c r="I24" s="145">
        <f t="shared" si="0"/>
        <v>0</v>
      </c>
    </row>
    <row r="25" spans="1:9" ht="12.75">
      <c r="A25" s="4"/>
      <c r="B25" s="4"/>
      <c r="C25" s="4"/>
      <c r="D25" s="23" t="s">
        <v>305</v>
      </c>
      <c r="E25" s="92"/>
      <c r="F25" s="22" t="s">
        <v>363</v>
      </c>
      <c r="G25" s="127">
        <v>500</v>
      </c>
      <c r="H25" s="201">
        <v>500</v>
      </c>
      <c r="I25" s="15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 St</dc:creator>
  <cp:keywords/>
  <dc:description/>
  <cp:lastModifiedBy>Korisnik</cp:lastModifiedBy>
  <cp:lastPrinted>2022-11-17T08:08:42Z</cp:lastPrinted>
  <dcterms:created xsi:type="dcterms:W3CDTF">2013-11-14T08:13:57Z</dcterms:created>
  <dcterms:modified xsi:type="dcterms:W3CDTF">2022-12-07T20:36:16Z</dcterms:modified>
  <cp:category/>
  <cp:version/>
  <cp:contentType/>
  <cp:contentStatus/>
</cp:coreProperties>
</file>